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H\2 계약업무\◈ 궤도\38. 2020년 1호선 궤도도상 개량공사\02 계약품의\"/>
    </mc:Choice>
  </mc:AlternateContent>
  <bookViews>
    <workbookView xWindow="105" yWindow="105" windowWidth="10005" windowHeight="7005"/>
  </bookViews>
  <sheets>
    <sheet name="설계 표지" sheetId="16" r:id="rId1"/>
    <sheet name="원가 계산서" sheetId="14" r:id="rId2"/>
    <sheet name="총괄 내역서" sheetId="27" state="hidden" r:id="rId3"/>
    <sheet name="공종내역서" sheetId="28" r:id="rId4"/>
    <sheet name="각종표지" sheetId="19" state="hidden" r:id="rId5"/>
    <sheet name="목차" sheetId="25" state="hidden" r:id="rId6"/>
  </sheets>
  <definedNames>
    <definedName name="_Order1" hidden="1">255</definedName>
    <definedName name="_Order2" hidden="1">255</definedName>
    <definedName name="_xlnm.Print_Area" localSheetId="4">각종표지!$A$1:$L$120</definedName>
    <definedName name="_xlnm.Print_Titles" localSheetId="2">'총괄 내역서'!$2:$4</definedName>
  </definedNames>
  <calcPr calcId="152511"/>
</workbook>
</file>

<file path=xl/calcChain.xml><?xml version="1.0" encoding="utf-8"?>
<calcChain xmlns="http://schemas.openxmlformats.org/spreadsheetml/2006/main">
  <c r="F146" i="27" l="1"/>
  <c r="E146" i="27"/>
  <c r="H145" i="27"/>
  <c r="F145" i="27" s="1"/>
  <c r="H144" i="27"/>
  <c r="F144" i="27" s="1"/>
  <c r="E144" i="27"/>
  <c r="H143" i="27"/>
  <c r="F143" i="27" s="1"/>
  <c r="E143" i="27"/>
  <c r="H142" i="27"/>
  <c r="F142" i="27" s="1"/>
  <c r="E142" i="27"/>
  <c r="H141" i="27"/>
  <c r="F141" i="27" s="1"/>
  <c r="H140" i="27"/>
  <c r="F140" i="27" s="1"/>
  <c r="E140" i="27"/>
  <c r="H139" i="27"/>
  <c r="F139" i="27" s="1"/>
  <c r="E139" i="27"/>
  <c r="H138" i="27"/>
  <c r="F138" i="27" s="1"/>
  <c r="E138" i="27"/>
  <c r="H137" i="27"/>
  <c r="F137" i="27" s="1"/>
  <c r="H136" i="27"/>
  <c r="F136" i="27" s="1"/>
  <c r="E136" i="27"/>
  <c r="H135" i="27"/>
  <c r="F135" i="27" s="1"/>
  <c r="E135" i="27"/>
  <c r="H134" i="27"/>
  <c r="F134" i="27" s="1"/>
  <c r="E134" i="27"/>
  <c r="H133" i="27"/>
  <c r="F133" i="27" s="1"/>
  <c r="H132" i="27"/>
  <c r="F132" i="27" s="1"/>
  <c r="E132" i="27"/>
  <c r="H131" i="27"/>
  <c r="F131" i="27" s="1"/>
  <c r="E131" i="27"/>
  <c r="H130" i="27"/>
  <c r="F130" i="27" s="1"/>
  <c r="E130" i="27"/>
  <c r="H129" i="27"/>
  <c r="F129" i="27" s="1"/>
  <c r="F128" i="27"/>
  <c r="E128" i="27"/>
  <c r="E127" i="27"/>
  <c r="E126" i="27"/>
  <c r="E125" i="27"/>
  <c r="E124" i="27"/>
  <c r="E123" i="27"/>
  <c r="F122" i="27"/>
  <c r="E122" i="27"/>
  <c r="L121" i="27"/>
  <c r="J121" i="27"/>
  <c r="F119" i="27"/>
  <c r="E119" i="27"/>
  <c r="L118" i="27"/>
  <c r="J118" i="27"/>
  <c r="H118" i="27"/>
  <c r="F118" i="27" s="1"/>
  <c r="E118" i="27"/>
  <c r="L117" i="27"/>
  <c r="J117" i="27"/>
  <c r="H117" i="27"/>
  <c r="E117" i="27"/>
  <c r="L116" i="27"/>
  <c r="L115" i="27" s="1"/>
  <c r="K31" i="27" s="1"/>
  <c r="L31" i="27" s="1"/>
  <c r="J116" i="27"/>
  <c r="J115" i="27" s="1"/>
  <c r="H116" i="27"/>
  <c r="F113" i="27"/>
  <c r="E113" i="27"/>
  <c r="L112" i="27"/>
  <c r="J112" i="27"/>
  <c r="H112" i="27"/>
  <c r="L111" i="27"/>
  <c r="J111" i="27"/>
  <c r="E111" i="27"/>
  <c r="L110" i="27"/>
  <c r="J110" i="27"/>
  <c r="E110" i="27"/>
  <c r="L109" i="27"/>
  <c r="J109" i="27"/>
  <c r="J108" i="27" s="1"/>
  <c r="I27" i="27" s="1"/>
  <c r="J27" i="27" s="1"/>
  <c r="H109" i="27"/>
  <c r="F106" i="27"/>
  <c r="E106" i="27"/>
  <c r="L105" i="27"/>
  <c r="J105" i="27"/>
  <c r="L104" i="27"/>
  <c r="J104" i="27"/>
  <c r="J103" i="27" s="1"/>
  <c r="I14" i="27" s="1"/>
  <c r="F101" i="27"/>
  <c r="E101" i="27"/>
  <c r="L100" i="27"/>
  <c r="J100" i="27"/>
  <c r="H100" i="27"/>
  <c r="L99" i="27"/>
  <c r="J99" i="27"/>
  <c r="H99" i="27"/>
  <c r="F99" i="27" s="1"/>
  <c r="E99" i="27"/>
  <c r="L98" i="27"/>
  <c r="J98" i="27"/>
  <c r="H98" i="27"/>
  <c r="E98" i="27"/>
  <c r="L97" i="27"/>
  <c r="J97" i="27"/>
  <c r="F97" i="27" s="1"/>
  <c r="H97" i="27"/>
  <c r="L96" i="27"/>
  <c r="J96" i="27"/>
  <c r="E96" i="27"/>
  <c r="L95" i="27"/>
  <c r="J95" i="27"/>
  <c r="H95" i="27"/>
  <c r="F95" i="27" s="1"/>
  <c r="E95" i="27"/>
  <c r="L94" i="27"/>
  <c r="J94" i="27"/>
  <c r="H94" i="27"/>
  <c r="E94" i="27"/>
  <c r="L93" i="27"/>
  <c r="J93" i="27"/>
  <c r="E93" i="27"/>
  <c r="L92" i="27"/>
  <c r="J92" i="27"/>
  <c r="H92" i="27"/>
  <c r="L91" i="27"/>
  <c r="J91" i="27"/>
  <c r="H91" i="27"/>
  <c r="F91" i="27" s="1"/>
  <c r="E91" i="27"/>
  <c r="L90" i="27"/>
  <c r="J90" i="27"/>
  <c r="H90" i="27"/>
  <c r="E90" i="27"/>
  <c r="L89" i="27"/>
  <c r="J89" i="27"/>
  <c r="F89" i="27" s="1"/>
  <c r="H89" i="27"/>
  <c r="L88" i="27"/>
  <c r="J88" i="27"/>
  <c r="E88" i="27"/>
  <c r="F85" i="27"/>
  <c r="E85" i="27"/>
  <c r="J84" i="27"/>
  <c r="J83" i="27" s="1"/>
  <c r="I12" i="27" s="1"/>
  <c r="J12" i="27" s="1"/>
  <c r="H84" i="27"/>
  <c r="H83" i="27" s="1"/>
  <c r="G12" i="27" s="1"/>
  <c r="F81" i="27"/>
  <c r="E81" i="27"/>
  <c r="L80" i="27"/>
  <c r="J80" i="27"/>
  <c r="E80" i="27"/>
  <c r="L79" i="27"/>
  <c r="L78" i="27" s="1"/>
  <c r="K11" i="27" s="1"/>
  <c r="L11" i="27" s="1"/>
  <c r="J79" i="27"/>
  <c r="H79" i="27"/>
  <c r="F76" i="27"/>
  <c r="E76" i="27"/>
  <c r="L75" i="27"/>
  <c r="J75" i="27"/>
  <c r="E75" i="27"/>
  <c r="L74" i="27"/>
  <c r="J74" i="27"/>
  <c r="H74" i="27"/>
  <c r="L73" i="27"/>
  <c r="J73" i="27"/>
  <c r="E73" i="27"/>
  <c r="L72" i="27"/>
  <c r="J72" i="27"/>
  <c r="H72" i="27"/>
  <c r="L71" i="27"/>
  <c r="J71" i="27"/>
  <c r="F68" i="27"/>
  <c r="E68" i="27"/>
  <c r="L67" i="27"/>
  <c r="J67" i="27"/>
  <c r="L66" i="27"/>
  <c r="L65" i="27" s="1"/>
  <c r="K9" i="27" s="1"/>
  <c r="L9" i="27" s="1"/>
  <c r="J66" i="27"/>
  <c r="H66" i="27"/>
  <c r="F63" i="27"/>
  <c r="E63" i="27"/>
  <c r="L62" i="27"/>
  <c r="J62" i="27"/>
  <c r="H62" i="27"/>
  <c r="L61" i="27"/>
  <c r="J61" i="27"/>
  <c r="H61" i="27"/>
  <c r="L60" i="27"/>
  <c r="J60" i="27"/>
  <c r="H60" i="27"/>
  <c r="L59" i="27"/>
  <c r="J59" i="27"/>
  <c r="H59" i="27"/>
  <c r="L58" i="27"/>
  <c r="J58" i="27"/>
  <c r="J57" i="27" s="1"/>
  <c r="I8" i="27" s="1"/>
  <c r="J8" i="27" s="1"/>
  <c r="H58" i="27"/>
  <c r="E58" i="27"/>
  <c r="F55" i="27"/>
  <c r="E55" i="27"/>
  <c r="L54" i="27"/>
  <c r="J54" i="27"/>
  <c r="L53" i="27"/>
  <c r="J53" i="27"/>
  <c r="L52" i="27"/>
  <c r="J52" i="27"/>
  <c r="H52" i="27"/>
  <c r="L51" i="27"/>
  <c r="J51" i="27"/>
  <c r="H51" i="27"/>
  <c r="L50" i="27"/>
  <c r="J50" i="27"/>
  <c r="J48" i="27" s="1"/>
  <c r="I7" i="27" s="1"/>
  <c r="J7" i="27" s="1"/>
  <c r="H50" i="27"/>
  <c r="L49" i="27"/>
  <c r="J49" i="27"/>
  <c r="H49" i="27"/>
  <c r="F49" i="27" s="1"/>
  <c r="F46" i="27"/>
  <c r="E46" i="27"/>
  <c r="L45" i="27"/>
  <c r="J45" i="27"/>
  <c r="H45" i="27"/>
  <c r="L44" i="27"/>
  <c r="J44" i="27"/>
  <c r="H44" i="27"/>
  <c r="L43" i="27"/>
  <c r="J43" i="27"/>
  <c r="H43" i="27"/>
  <c r="F43" i="27" s="1"/>
  <c r="L42" i="27"/>
  <c r="J42" i="27"/>
  <c r="H42" i="27"/>
  <c r="F42" i="27" s="1"/>
  <c r="L41" i="27"/>
  <c r="J41" i="27"/>
  <c r="H41" i="27"/>
  <c r="F41" i="27" s="1"/>
  <c r="L40" i="27"/>
  <c r="L39" i="27" s="1"/>
  <c r="K6" i="27" s="1"/>
  <c r="L6" i="27" s="1"/>
  <c r="J40" i="27"/>
  <c r="H40" i="27"/>
  <c r="F37" i="27"/>
  <c r="E37" i="27"/>
  <c r="E36" i="27"/>
  <c r="K35" i="27"/>
  <c r="L35" i="27"/>
  <c r="I35" i="27"/>
  <c r="J35" i="27"/>
  <c r="E34" i="27"/>
  <c r="F33" i="27"/>
  <c r="E33" i="27"/>
  <c r="E32" i="27"/>
  <c r="F30" i="27"/>
  <c r="E30" i="27"/>
  <c r="AD29" i="27"/>
  <c r="E29" i="27"/>
  <c r="E28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J14" i="27"/>
  <c r="F58" i="27"/>
  <c r="F40" i="27" l="1"/>
  <c r="H39" i="27"/>
  <c r="G6" i="27" s="1"/>
  <c r="H6" i="27" s="1"/>
  <c r="F79" i="27"/>
  <c r="F116" i="27"/>
  <c r="H115" i="27"/>
  <c r="G31" i="27" s="1"/>
  <c r="H31" i="27" s="1"/>
  <c r="J78" i="27"/>
  <c r="I11" i="27" s="1"/>
  <c r="J11" i="27" s="1"/>
  <c r="F92" i="27"/>
  <c r="E52" i="27"/>
  <c r="J65" i="27"/>
  <c r="I9" i="27" s="1"/>
  <c r="J9" i="27" s="1"/>
  <c r="H88" i="27"/>
  <c r="E89" i="27"/>
  <c r="E92" i="27"/>
  <c r="H93" i="27"/>
  <c r="F93" i="27" s="1"/>
  <c r="F94" i="27"/>
  <c r="E97" i="27"/>
  <c r="E105" i="27"/>
  <c r="F45" i="27"/>
  <c r="F59" i="27"/>
  <c r="H80" i="27"/>
  <c r="F80" i="27" s="1"/>
  <c r="H111" i="27"/>
  <c r="E112" i="27"/>
  <c r="E129" i="27"/>
  <c r="E133" i="27"/>
  <c r="E137" i="27"/>
  <c r="E141" i="27"/>
  <c r="E145" i="27"/>
  <c r="L87" i="27"/>
  <c r="K13" i="27" s="1"/>
  <c r="L13" i="27" s="1"/>
  <c r="F100" i="27"/>
  <c r="E72" i="27"/>
  <c r="H73" i="27"/>
  <c r="E74" i="27"/>
  <c r="H75" i="27"/>
  <c r="H96" i="27"/>
  <c r="F96" i="27" s="1"/>
  <c r="E100" i="27"/>
  <c r="E104" i="27"/>
  <c r="H110" i="27"/>
  <c r="F110" i="27" s="1"/>
  <c r="J39" i="27"/>
  <c r="I6" i="27" s="1"/>
  <c r="J6" i="27" s="1"/>
  <c r="F44" i="27"/>
  <c r="E49" i="27"/>
  <c r="L48" i="27"/>
  <c r="K7" i="27" s="1"/>
  <c r="L7" i="27" s="1"/>
  <c r="F62" i="27"/>
  <c r="E79" i="27"/>
  <c r="F90" i="27"/>
  <c r="F98" i="27"/>
  <c r="E109" i="27"/>
  <c r="F112" i="27"/>
  <c r="E116" i="27"/>
  <c r="F117" i="27"/>
  <c r="E12" i="27"/>
  <c r="H12" i="27"/>
  <c r="E44" i="27"/>
  <c r="H57" i="27"/>
  <c r="E43" i="27"/>
  <c r="F60" i="27"/>
  <c r="L84" i="27"/>
  <c r="L83" i="27" s="1"/>
  <c r="K12" i="27" s="1"/>
  <c r="L12" i="27" s="1"/>
  <c r="E84" i="27"/>
  <c r="F39" i="27"/>
  <c r="F83" i="27"/>
  <c r="E41" i="27"/>
  <c r="E45" i="27"/>
  <c r="J87" i="27"/>
  <c r="I31" i="27"/>
  <c r="F115" i="27"/>
  <c r="F6" i="27"/>
  <c r="E6" i="27"/>
  <c r="E40" i="27"/>
  <c r="E42" i="27"/>
  <c r="E50" i="27"/>
  <c r="E51" i="27"/>
  <c r="E53" i="27"/>
  <c r="H53" i="27"/>
  <c r="F61" i="27"/>
  <c r="F66" i="27"/>
  <c r="F50" i="27"/>
  <c r="F51" i="27"/>
  <c r="F52" i="27"/>
  <c r="L57" i="27"/>
  <c r="K8" i="27" s="1"/>
  <c r="L8" i="27" s="1"/>
  <c r="E66" i="27"/>
  <c r="E67" i="27"/>
  <c r="H67" i="27"/>
  <c r="F67" i="27" s="1"/>
  <c r="J70" i="27"/>
  <c r="I10" i="27" s="1"/>
  <c r="J10" i="27" s="1"/>
  <c r="F73" i="27"/>
  <c r="F75" i="27"/>
  <c r="F109" i="27"/>
  <c r="F84" i="27"/>
  <c r="E54" i="27"/>
  <c r="H54" i="27"/>
  <c r="F54" i="27" s="1"/>
  <c r="E59" i="27"/>
  <c r="E60" i="27"/>
  <c r="E61" i="27"/>
  <c r="E62" i="27"/>
  <c r="F72" i="27"/>
  <c r="F74" i="27"/>
  <c r="L103" i="27"/>
  <c r="K14" i="27" s="1"/>
  <c r="L14" i="27" s="1"/>
  <c r="H108" i="27"/>
  <c r="F111" i="27"/>
  <c r="E71" i="27"/>
  <c r="H71" i="27"/>
  <c r="L70" i="27"/>
  <c r="K10" i="27" s="1"/>
  <c r="L10" i="27" s="1"/>
  <c r="L108" i="27"/>
  <c r="K27" i="27" s="1"/>
  <c r="L27" i="27" s="1"/>
  <c r="H104" i="27"/>
  <c r="H105" i="27"/>
  <c r="F105" i="27" s="1"/>
  <c r="H123" i="27"/>
  <c r="H124" i="27"/>
  <c r="F124" i="27" s="1"/>
  <c r="H125" i="27"/>
  <c r="F125" i="27" s="1"/>
  <c r="H126" i="27"/>
  <c r="F126" i="27" s="1"/>
  <c r="H127" i="27"/>
  <c r="F127" i="27" s="1"/>
  <c r="L15" i="27" l="1"/>
  <c r="H87" i="27"/>
  <c r="G13" i="27" s="1"/>
  <c r="H13" i="27" s="1"/>
  <c r="F88" i="27"/>
  <c r="H78" i="27"/>
  <c r="F123" i="27"/>
  <c r="H121" i="27"/>
  <c r="F108" i="27"/>
  <c r="G27" i="27"/>
  <c r="H65" i="27"/>
  <c r="I13" i="27"/>
  <c r="F71" i="27"/>
  <c r="H70" i="27"/>
  <c r="G8" i="27"/>
  <c r="F57" i="27"/>
  <c r="F104" i="27"/>
  <c r="H103" i="27"/>
  <c r="F53" i="27"/>
  <c r="H48" i="27"/>
  <c r="F12" i="27"/>
  <c r="J31" i="27"/>
  <c r="F31" i="27" s="1"/>
  <c r="E31" i="27"/>
  <c r="G11" i="27" l="1"/>
  <c r="F78" i="27"/>
  <c r="F87" i="27"/>
  <c r="G35" i="27"/>
  <c r="F121" i="27"/>
  <c r="F48" i="27"/>
  <c r="G7" i="27"/>
  <c r="F65" i="27"/>
  <c r="G9" i="27"/>
  <c r="G10" i="27"/>
  <c r="F70" i="27"/>
  <c r="E27" i="27"/>
  <c r="H27" i="27"/>
  <c r="F27" i="27" s="1"/>
  <c r="G14" i="27"/>
  <c r="F103" i="27"/>
  <c r="H8" i="27"/>
  <c r="F8" i="27" s="1"/>
  <c r="E8" i="27"/>
  <c r="J13" i="27"/>
  <c r="E13" i="27"/>
  <c r="H11" i="27" l="1"/>
  <c r="F11" i="27" s="1"/>
  <c r="E11" i="27"/>
  <c r="F13" i="27"/>
  <c r="J15" i="27"/>
  <c r="H7" i="27"/>
  <c r="E7" i="27"/>
  <c r="H9" i="27"/>
  <c r="F9" i="27" s="1"/>
  <c r="E9" i="27"/>
  <c r="H10" i="27"/>
  <c r="F10" i="27" s="1"/>
  <c r="E10" i="27"/>
  <c r="H14" i="27"/>
  <c r="F14" i="27" s="1"/>
  <c r="E14" i="27"/>
  <c r="H35" i="27"/>
  <c r="F35" i="27" s="1"/>
  <c r="E35" i="27"/>
  <c r="AB15" i="27" l="1"/>
  <c r="AD15" i="27" s="1"/>
  <c r="L19" i="27"/>
  <c r="AB19" i="27"/>
  <c r="AD19" i="27" s="1"/>
  <c r="AB21" i="27"/>
  <c r="AD21" i="27" s="1"/>
  <c r="J16" i="27"/>
  <c r="AB17" i="27" s="1"/>
  <c r="AD17" i="27" s="1"/>
  <c r="L22" i="27"/>
  <c r="F22" i="27" s="1"/>
  <c r="L20" i="27"/>
  <c r="F20" i="27" s="1"/>
  <c r="AB18" i="27"/>
  <c r="AD18" i="27" s="1"/>
  <c r="J28" i="27"/>
  <c r="H15" i="27"/>
  <c r="F7" i="27"/>
  <c r="AB14" i="27"/>
  <c r="AD14" i="27" s="1"/>
  <c r="H5" i="27"/>
  <c r="AB16" i="27" l="1"/>
  <c r="AD16" i="27" s="1"/>
  <c r="L17" i="27"/>
  <c r="L18" i="27"/>
  <c r="F18" i="27" s="1"/>
  <c r="F17" i="27"/>
  <c r="H28" i="27"/>
  <c r="AB22" i="27"/>
  <c r="AD22" i="27" s="1"/>
  <c r="AB27" i="27"/>
  <c r="AD27" i="27" s="1"/>
  <c r="AB25" i="27"/>
  <c r="AD25" i="27" s="1"/>
  <c r="AB23" i="27"/>
  <c r="AD23" i="27" s="1"/>
  <c r="L25" i="27"/>
  <c r="F25" i="27" s="1"/>
  <c r="L24" i="27"/>
  <c r="F24" i="27" s="1"/>
  <c r="F15" i="27"/>
  <c r="L23" i="27"/>
  <c r="F23" i="27" s="1"/>
  <c r="L26" i="27"/>
  <c r="F26" i="27" s="1"/>
  <c r="AB24" i="27"/>
  <c r="AD24" i="27" s="1"/>
  <c r="J32" i="27"/>
  <c r="AB32" i="27"/>
  <c r="AD32" i="27" s="1"/>
  <c r="F16" i="27"/>
  <c r="J5" i="27"/>
  <c r="L21" i="27"/>
  <c r="F21" i="27" s="1"/>
  <c r="F19" i="27"/>
  <c r="AB20" i="27"/>
  <c r="AD20" i="27" s="1"/>
  <c r="AB31" i="27" l="1"/>
  <c r="AD31" i="27" s="1"/>
  <c r="H32" i="27"/>
  <c r="AB34" i="27"/>
  <c r="AD34" i="27" s="1"/>
  <c r="J34" i="27"/>
  <c r="L28" i="27"/>
  <c r="L29" i="27" s="1"/>
  <c r="F29" i="27" s="1"/>
  <c r="H34" i="27" l="1"/>
  <c r="AB33" i="27"/>
  <c r="AD33" i="27" s="1"/>
  <c r="AB36" i="27"/>
  <c r="AD36" i="27" s="1"/>
  <c r="J36" i="27"/>
  <c r="L32" i="27"/>
  <c r="L34" i="27" s="1"/>
  <c r="L5" i="27"/>
  <c r="F5" i="27" s="1"/>
  <c r="AB28" i="27"/>
  <c r="AD28" i="27" s="1"/>
  <c r="F28" i="27"/>
  <c r="F32" i="27" l="1"/>
  <c r="F34" i="27"/>
  <c r="H36" i="27"/>
  <c r="AB35" i="27"/>
  <c r="AD35" i="27" s="1"/>
  <c r="L36" i="27"/>
  <c r="AB37" i="27"/>
  <c r="AD37" i="27" s="1"/>
  <c r="F36" i="27" l="1"/>
</calcChain>
</file>

<file path=xl/sharedStrings.xml><?xml version="1.0" encoding="utf-8"?>
<sst xmlns="http://schemas.openxmlformats.org/spreadsheetml/2006/main" count="1763" uniqueCount="395">
  <si>
    <t>노무비 × 3.73%</t>
  </si>
  <si>
    <t>영세율</t>
  </si>
  <si>
    <t>290</t>
  </si>
  <si>
    <t>B04</t>
  </si>
  <si>
    <t>250</t>
  </si>
  <si>
    <t>210</t>
  </si>
  <si>
    <t>140</t>
  </si>
  <si>
    <t>100</t>
  </si>
  <si>
    <t>90</t>
  </si>
  <si>
    <t>9. 사급자재</t>
  </si>
  <si>
    <t>50</t>
  </si>
  <si>
    <t>180</t>
  </si>
  <si>
    <t>10</t>
  </si>
  <si>
    <t>금 액</t>
  </si>
  <si>
    <t>직노 × 2.3%</t>
  </si>
  <si>
    <t>B06</t>
  </si>
  <si>
    <t>공 종 명</t>
  </si>
  <si>
    <t>B08</t>
  </si>
  <si>
    <t>B02</t>
  </si>
  <si>
    <t>8. 부대공사</t>
  </si>
  <si>
    <t>310</t>
  </si>
  <si>
    <t>단 가</t>
  </si>
  <si>
    <t>비 고</t>
  </si>
  <si>
    <t>280</t>
  </si>
  <si>
    <t>240</t>
  </si>
  <si>
    <t>200</t>
  </si>
  <si>
    <t>150</t>
  </si>
  <si>
    <t>3. 콘크리트 충진</t>
  </si>
  <si>
    <t>110</t>
  </si>
  <si>
    <t>1. 도상자갈철거</t>
  </si>
  <si>
    <t>80</t>
  </si>
  <si>
    <t>40</t>
  </si>
  <si>
    <t>190</t>
  </si>
  <si>
    <t>B10</t>
  </si>
  <si>
    <t>단위</t>
  </si>
  <si>
    <t>직노 × 13.0%</t>
  </si>
  <si>
    <t>26. 지급자재비</t>
  </si>
  <si>
    <t>규 격</t>
  </si>
  <si>
    <t>2. B2S판넬설치</t>
  </si>
  <si>
    <t>직노 × 4.5%</t>
  </si>
  <si>
    <t>300</t>
  </si>
  <si>
    <t>노무비 × 0.87%</t>
  </si>
  <si>
    <t>직노 × 3.335%</t>
  </si>
  <si>
    <t>B01</t>
  </si>
  <si>
    <t>270</t>
  </si>
  <si>
    <t>230</t>
  </si>
  <si>
    <t>6. 발생자갈 및 버럭운반 처리</t>
  </si>
  <si>
    <t>B05</t>
  </si>
  <si>
    <t>160</t>
  </si>
  <si>
    <t>(재+직노+산경)×0.16%</t>
  </si>
  <si>
    <t>수량</t>
  </si>
  <si>
    <t>120</t>
  </si>
  <si>
    <t>70</t>
  </si>
  <si>
    <t>30</t>
  </si>
  <si>
    <t>*</t>
  </si>
  <si>
    <t>B03</t>
  </si>
  <si>
    <t>건강보험료 × 10.25%</t>
  </si>
  <si>
    <t>4. 거푸집설치</t>
  </si>
  <si>
    <t>B09</t>
  </si>
  <si>
    <t>((재료+직노))*1.86%+5,349,000)*1.2</t>
  </si>
  <si>
    <t>C01</t>
  </si>
  <si>
    <t>B07</t>
  </si>
  <si>
    <t>260</t>
  </si>
  <si>
    <t>B11</t>
  </si>
  <si>
    <t>220</t>
  </si>
  <si>
    <t>170</t>
  </si>
  <si>
    <t>7. 발생자재 고재처리</t>
  </si>
  <si>
    <t>A01</t>
  </si>
  <si>
    <t>130</t>
  </si>
  <si>
    <t>F</t>
  </si>
  <si>
    <t>60</t>
  </si>
  <si>
    <t>20</t>
  </si>
  <si>
    <t>(재+직노+산경)×0.5%</t>
  </si>
  <si>
    <t>320</t>
  </si>
  <si>
    <t>순공사비×5.5%</t>
  </si>
  <si>
    <t>(재+노무비)×9.1%</t>
  </si>
  <si>
    <t/>
  </si>
  <si>
    <t>총괄 내역서</t>
    <phoneticPr fontId="1" type="noConversion"/>
  </si>
  <si>
    <t>구 성 비 (%)</t>
  </si>
  <si>
    <t>순
공
사
원
가</t>
    <phoneticPr fontId="4" type="noConversion"/>
  </si>
  <si>
    <t>재
료
비</t>
    <phoneticPr fontId="4" type="noConversion"/>
  </si>
  <si>
    <t>직접재료비</t>
  </si>
  <si>
    <t>간접재료비</t>
  </si>
  <si>
    <t>소    계</t>
  </si>
  <si>
    <t>노
무
비</t>
    <phoneticPr fontId="4" type="noConversion"/>
  </si>
  <si>
    <t>직접노무비</t>
  </si>
  <si>
    <t>간접노무비</t>
  </si>
  <si>
    <t>경
비</t>
    <phoneticPr fontId="4" type="noConversion"/>
  </si>
  <si>
    <t>산출경비</t>
  </si>
  <si>
    <t>산재보험료</t>
  </si>
  <si>
    <t>고용보험료</t>
  </si>
  <si>
    <t>건강보험료</t>
  </si>
  <si>
    <t>연금보험료</t>
  </si>
  <si>
    <t>노인장기요양보험료</t>
  </si>
  <si>
    <t>산업안전보건관리비</t>
  </si>
  <si>
    <t>일반관리비</t>
  </si>
  <si>
    <t>총 원 가</t>
  </si>
  <si>
    <t>부가가치세(영세율 적용)</t>
  </si>
  <si>
    <t>도급 공사비</t>
  </si>
  <si>
    <t>지급자재비</t>
  </si>
  <si>
    <t>총 공사비</t>
  </si>
  <si>
    <t>공사 원가 계산서</t>
    <phoneticPr fontId="1" type="noConversion"/>
  </si>
  <si>
    <t>비 목</t>
    <phoneticPr fontId="1" type="noConversion"/>
  </si>
  <si>
    <t>구  분</t>
    <phoneticPr fontId="1" type="noConversion"/>
  </si>
  <si>
    <t>금  액</t>
    <phoneticPr fontId="1" type="noConversion"/>
  </si>
  <si>
    <t>비 고</t>
    <phoneticPr fontId="4" type="noConversion"/>
  </si>
  <si>
    <t>환경보전비</t>
    <phoneticPr fontId="1" type="noConversion"/>
  </si>
  <si>
    <t>건설기계대여대금 지급보증서 발급수수료</t>
    <phoneticPr fontId="1" type="noConversion"/>
  </si>
  <si>
    <t>건설근로자퇴직공제부금비</t>
    <phoneticPr fontId="1" type="noConversion"/>
  </si>
  <si>
    <t>이윤</t>
    <phoneticPr fontId="1" type="noConversion"/>
  </si>
  <si>
    <t>믹서 수리 및 각종 시험비</t>
    <phoneticPr fontId="4" type="noConversion"/>
  </si>
  <si>
    <t>기타 경비</t>
    <phoneticPr fontId="1" type="noConversion"/>
  </si>
  <si>
    <t>□ 2020년 1호선 궤도도상 개량공사</t>
    <phoneticPr fontId="1" type="noConversion"/>
  </si>
  <si>
    <t>서울교통공사 궤도1사업소</t>
    <phoneticPr fontId="4" type="noConversion"/>
  </si>
  <si>
    <t>예 정 공 정 표</t>
    <phoneticPr fontId="3" type="noConversion"/>
  </si>
  <si>
    <t>설 계 내 역 서</t>
    <phoneticPr fontId="3" type="noConversion"/>
  </si>
  <si>
    <t>제  경  비  산  출  서</t>
    <phoneticPr fontId="3" type="noConversion"/>
  </si>
  <si>
    <t>지  급  자  재  조  서</t>
    <phoneticPr fontId="3" type="noConversion"/>
  </si>
  <si>
    <t>사  급  자  재  조  서</t>
    <phoneticPr fontId="3" type="noConversion"/>
  </si>
  <si>
    <t>공사제공 기계기구 조서</t>
    <phoneticPr fontId="3" type="noConversion"/>
  </si>
  <si>
    <t>일   위   대   가   표</t>
    <phoneticPr fontId="4" type="noConversion"/>
  </si>
  <si>
    <t>철 거  발 생 품  예 정 조 서</t>
    <phoneticPr fontId="3" type="noConversion"/>
  </si>
  <si>
    <t>개 소 별 명 세 표</t>
    <phoneticPr fontId="3" type="noConversion"/>
  </si>
  <si>
    <t xml:space="preserve"> </t>
    <phoneticPr fontId="3" type="noConversion"/>
  </si>
  <si>
    <t>설       계       도</t>
    <phoneticPr fontId="3" type="noConversion"/>
  </si>
  <si>
    <t xml:space="preserve"> </t>
    <phoneticPr fontId="3" type="noConversion"/>
  </si>
  <si>
    <t>2020년도</t>
    <phoneticPr fontId="4" type="noConversion"/>
  </si>
  <si>
    <t>2020년 1호선 궤도도상 개량공사</t>
    <phoneticPr fontId="4" type="noConversion"/>
  </si>
  <si>
    <t>합    계</t>
  </si>
  <si>
    <t>재 료 비</t>
  </si>
  <si>
    <t>노 무 비</t>
  </si>
  <si>
    <t>경    비</t>
  </si>
  <si>
    <t>총괄내역서</t>
  </si>
  <si>
    <t>21. 철도운행안전관리자</t>
  </si>
  <si>
    <t>24. 믹서 수리 및 각종시험비</t>
  </si>
  <si>
    <t>철도운행안전관리자</t>
    <phoneticPr fontId="1" type="noConversion"/>
  </si>
  <si>
    <t>식</t>
  </si>
  <si>
    <t>㎥</t>
  </si>
  <si>
    <t>할 증</t>
  </si>
  <si>
    <t>화폐변환</t>
  </si>
  <si>
    <t>OP값</t>
  </si>
  <si>
    <t>EQ</t>
  </si>
  <si>
    <t>LA</t>
  </si>
  <si>
    <t>MA</t>
  </si>
  <si>
    <t>금액계상</t>
  </si>
  <si>
    <t xml:space="preserve">   1. 도상자갈철거</t>
  </si>
  <si>
    <t xml:space="preserve">   2. B2S판넬설치</t>
  </si>
  <si>
    <t xml:space="preserve">   3. 콘크리트 충진</t>
  </si>
  <si>
    <t xml:space="preserve">   4. 거푸집설치</t>
  </si>
  <si>
    <t xml:space="preserve">   5. 신축철거 및 궤도부설</t>
  </si>
  <si>
    <t xml:space="preserve">   6. 발생자갈 및 버럭운반 처리</t>
  </si>
  <si>
    <t xml:space="preserve">   7. 발생자재 고재처리</t>
  </si>
  <si>
    <t xml:space="preserve">   8. 부대공사</t>
  </si>
  <si>
    <t xml:space="preserve">   9. 사급자재</t>
  </si>
  <si>
    <t xml:space="preserve">MA+ = </t>
  </si>
  <si>
    <t xml:space="preserve">MA = </t>
  </si>
  <si>
    <t xml:space="preserve">   직접공사비</t>
  </si>
  <si>
    <t xml:space="preserve">MA=MA(10,0,90)_x000D_
LA=LA(10,0,90)_x000D_
EQ=EQ(10,0,90)_x000D_
</t>
  </si>
  <si>
    <t xml:space="preserve">LA+ = </t>
  </si>
  <si>
    <t xml:space="preserve">LA = </t>
  </si>
  <si>
    <t xml:space="preserve">   10. 간접노무비</t>
  </si>
  <si>
    <t xml:space="preserve">LA=LA(100)*0.13_x000D_
</t>
  </si>
  <si>
    <t xml:space="preserve">EQ+ = </t>
  </si>
  <si>
    <t xml:space="preserve">EQ = </t>
  </si>
  <si>
    <t xml:space="preserve">   11. 산재보험료</t>
  </si>
  <si>
    <t xml:space="preserve">EQ=LA(100,0,110)*0.0373_x000D_
</t>
  </si>
  <si>
    <t xml:space="preserve">   12. 고용보험료</t>
  </si>
  <si>
    <t xml:space="preserve">EQ=LA(100,0,110)*0.0087_x000D_
</t>
  </si>
  <si>
    <t xml:space="preserve">   13. 건강보험료</t>
  </si>
  <si>
    <t xml:space="preserve">EQ=LA(100)*0.03335_x000D_
</t>
  </si>
  <si>
    <t xml:space="preserve">   14. 연금보험료</t>
  </si>
  <si>
    <t xml:space="preserve">EQ=LA(100)*0.045_x000D_
</t>
  </si>
  <si>
    <t xml:space="preserve">   15. 노인장기요양보험료</t>
  </si>
  <si>
    <t xml:space="preserve">EQ=EQ(140)*0.1025_x000D_
</t>
  </si>
  <si>
    <t xml:space="preserve">   16. 건설근로자퇴직공제부금비</t>
  </si>
  <si>
    <t xml:space="preserve">EQ=LA(100)*0.023_x000D_
</t>
  </si>
  <si>
    <t xml:space="preserve">   17. 산업안전보건관리비</t>
  </si>
  <si>
    <t xml:space="preserve">EQ=((ma(100)+la(100))*0.0186+5349000)*1.2_x000D_
</t>
  </si>
  <si>
    <t xml:space="preserve">   18. 환경보전비</t>
  </si>
  <si>
    <t xml:space="preserve">EQ=(MA(100)+LA(100)+EQ(100))*0.005_x000D_
</t>
  </si>
  <si>
    <t xml:space="preserve">   19. 건설기계대여대금 지급보증서 발급수수료</t>
  </si>
  <si>
    <t xml:space="preserve">EQ=(MA(100)+LA(100)+EQ(100))*0.0016_x000D_
</t>
  </si>
  <si>
    <t xml:space="preserve">   20. 기타경비</t>
  </si>
  <si>
    <t xml:space="preserve">EQ=(MA(100)+LA(100)+LA(110))*0.091_x000D_
</t>
  </si>
  <si>
    <t xml:space="preserve">   21. 철도운행안전관리자</t>
  </si>
  <si>
    <t xml:space="preserve">   순공사비</t>
  </si>
  <si>
    <t xml:space="preserve">MA=MA(100,0,220)_x000D_
LA=LA(100,0,220)_x000D_
EQ=EQ(100,0,220)_x000D_
</t>
  </si>
  <si>
    <t xml:space="preserve">   22. 일반관리비</t>
  </si>
  <si>
    <t xml:space="preserve">EQ=TOT(230)*0.055_x000D_
</t>
  </si>
  <si>
    <t xml:space="preserve">   23. 이윤</t>
  </si>
  <si>
    <t xml:space="preserve">   24. 믹서 수리 및 각종시험비</t>
  </si>
  <si>
    <t xml:space="preserve">   총 원 가</t>
  </si>
  <si>
    <t xml:space="preserve">MA=MA(230,0,260)_x000D_
LA=LA(230,0,260)_x000D_
EQ=EQ(230,0,260)_x000D_
</t>
  </si>
  <si>
    <t xml:space="preserve">   25. 부가기치세</t>
  </si>
  <si>
    <t xml:space="preserve">   도급공사비</t>
  </si>
  <si>
    <t xml:space="preserve">ma=ma(270,0,280)_x000D_
la=la(270,0,280)_x000D_
eq=eq(270,0,280)_x000D_
</t>
  </si>
  <si>
    <t xml:space="preserve">   26. 지급자재비</t>
  </si>
  <si>
    <t xml:space="preserve">   총 공 사 비</t>
  </si>
  <si>
    <t xml:space="preserve">MA=MA(290,0,300)_x000D_
LA=LA(290,0,300)_x000D_
EQ=EQ(290,0,300)_x000D_
</t>
  </si>
  <si>
    <t xml:space="preserve">   </t>
  </si>
  <si>
    <t>S</t>
  </si>
  <si>
    <t xml:space="preserve">   가.도상자갈철거(인력)</t>
  </si>
  <si>
    <t>지하부,야간</t>
  </si>
  <si>
    <t>H001</t>
  </si>
  <si>
    <t>T</t>
  </si>
  <si>
    <t xml:space="preserve">   나.도상자갈철거(기계)</t>
  </si>
  <si>
    <t>H002</t>
  </si>
  <si>
    <t xml:space="preserve">   다.가받침 설치(B2S, 직선)</t>
  </si>
  <si>
    <t>m</t>
  </si>
  <si>
    <t>H003</t>
  </si>
  <si>
    <t xml:space="preserve">   라.배수로뚜껑 철거 및 배수로 준설</t>
  </si>
  <si>
    <t>H004</t>
  </si>
  <si>
    <t xml:space="preserve">   마.배수작업</t>
  </si>
  <si>
    <t>개소</t>
  </si>
  <si>
    <t>H005</t>
  </si>
  <si>
    <t xml:space="preserve">   바.수평버팀재지지주 설치</t>
  </si>
  <si>
    <t>H006</t>
  </si>
  <si>
    <t xml:space="preserve">   가.B2S 패널설치(A.B형, 인력)</t>
  </si>
  <si>
    <t>개</t>
  </si>
  <si>
    <t>H007</t>
  </si>
  <si>
    <t xml:space="preserve">   나.B2S 패널설치(A.B형,기계, 직선)</t>
  </si>
  <si>
    <t>H008</t>
  </si>
  <si>
    <t xml:space="preserve">   다.B2S 패널설치(C형, 인력)</t>
  </si>
  <si>
    <t>H009</t>
  </si>
  <si>
    <t xml:space="preserve">   라.B2S 패널설치(C형, 기계, 직선)</t>
  </si>
  <si>
    <t>H010</t>
  </si>
  <si>
    <t xml:space="preserve">   마.가받침 해체 및 설치(B2S, 직선)</t>
  </si>
  <si>
    <t>H011</t>
  </si>
  <si>
    <t xml:space="preserve">   바.탄성체결장치 설치</t>
  </si>
  <si>
    <t>기지,주간</t>
  </si>
  <si>
    <t>H012</t>
  </si>
  <si>
    <t xml:space="preserve">   가.도상유동방지 철근설치(B2S)</t>
  </si>
  <si>
    <t>H013</t>
  </si>
  <si>
    <t xml:space="preserve">   나.콘크리트수대 제작(직선)</t>
  </si>
  <si>
    <t>H014</t>
  </si>
  <si>
    <t xml:space="preserve">   다.도상콘크리트 충진(B2S)</t>
  </si>
  <si>
    <t>H015</t>
  </si>
  <si>
    <t xml:space="preserve">   라.타설 후 정리작업(직선)</t>
  </si>
  <si>
    <t>H016</t>
  </si>
  <si>
    <t xml:space="preserve">   마.스틸그레이팅 설치(225*1375)</t>
  </si>
  <si>
    <t>H017</t>
  </si>
  <si>
    <t xml:space="preserve">   가.유로폼 거푸집 설치</t>
  </si>
  <si>
    <t>㎡</t>
  </si>
  <si>
    <t>H018</t>
  </si>
  <si>
    <t xml:space="preserve">   나.시공쪼인트설치</t>
  </si>
  <si>
    <t>H019</t>
  </si>
  <si>
    <t>5. 레일교환</t>
  </si>
  <si>
    <t xml:space="preserve">   가.레일교환(50kg-50kg,터널구간,한쪽기준)</t>
  </si>
  <si>
    <t>km</t>
  </si>
  <si>
    <t>H020</t>
  </si>
  <si>
    <t xml:space="preserve">   나.레일교환(50kg-60kg,터널구간,한쪽기준)</t>
  </si>
  <si>
    <t>H021</t>
  </si>
  <si>
    <t xml:space="preserve">   다.레일절단(50kg)</t>
  </si>
  <si>
    <t>H022</t>
  </si>
  <si>
    <t xml:space="preserve">   라.테르밋트용접(50kg)</t>
  </si>
  <si>
    <t>H023</t>
  </si>
  <si>
    <t xml:space="preserve">   마.탄성체결장치 철거 및 설치</t>
  </si>
  <si>
    <t>H024</t>
  </si>
  <si>
    <t xml:space="preserve">   가.발생자갈 상하차(야간상차, 주간부리기)</t>
  </si>
  <si>
    <t>지하부,주간</t>
  </si>
  <si>
    <t>H025</t>
  </si>
  <si>
    <t xml:space="preserve">   나.발생자갈 및 버럭 정리</t>
  </si>
  <si>
    <t>H026</t>
  </si>
  <si>
    <t xml:space="preserve">   가.발생품 고재처리</t>
  </si>
  <si>
    <t>ton</t>
  </si>
  <si>
    <t>H027</t>
  </si>
  <si>
    <t xml:space="preserve">   가.공사용조명</t>
  </si>
  <si>
    <t>H028</t>
  </si>
  <si>
    <t xml:space="preserve">   나.가설사무실 및 창고설치</t>
  </si>
  <si>
    <t>H029</t>
  </si>
  <si>
    <t xml:space="preserve">   다.가받침 궤도점검 및 보수</t>
  </si>
  <si>
    <t>주간</t>
  </si>
  <si>
    <t>일</t>
  </si>
  <si>
    <t>H030</t>
  </si>
  <si>
    <t xml:space="preserve">   라.가받침 궤도점검 및 보수</t>
  </si>
  <si>
    <t>야간</t>
  </si>
  <si>
    <t>H031</t>
  </si>
  <si>
    <t xml:space="preserve">   마.공사용 장비 안전점검 및 운행지원(평판)</t>
  </si>
  <si>
    <t>H032</t>
  </si>
  <si>
    <t xml:space="preserve">   바.공사용 장비 안전점검 및 운행지원(믹서)</t>
  </si>
  <si>
    <t>H033</t>
  </si>
  <si>
    <t xml:space="preserve">   아.B2S 트랙머신 운행</t>
  </si>
  <si>
    <t>H034</t>
  </si>
  <si>
    <t xml:space="preserve">   사.B2S 트랙머신 운행</t>
  </si>
  <si>
    <t>H035</t>
  </si>
  <si>
    <t xml:space="preserve">   자.특수차 운행(믹서 트레일러)</t>
  </si>
  <si>
    <t>H036</t>
  </si>
  <si>
    <t xml:space="preserve">   차.특수차 운행(믹서 트레일러)</t>
  </si>
  <si>
    <t>H037</t>
  </si>
  <si>
    <t xml:space="preserve">   카.기지구내 환경정리</t>
  </si>
  <si>
    <t>HR</t>
  </si>
  <si>
    <t>H038</t>
  </si>
  <si>
    <t xml:space="preserve">   타.테르밋트용접 시편제작</t>
  </si>
  <si>
    <t>50kg</t>
  </si>
  <si>
    <t>H039</t>
  </si>
  <si>
    <t xml:space="preserve">   파.품질관리비 및 콘크리트 시험</t>
  </si>
  <si>
    <t>H040</t>
  </si>
  <si>
    <t xml:space="preserve">   가.가이드블럭</t>
  </si>
  <si>
    <t>H041</t>
  </si>
  <si>
    <t xml:space="preserve">   나.게이지 타이롯트</t>
  </si>
  <si>
    <t>H042</t>
  </si>
  <si>
    <t xml:space="preserve">   가.주간(단독)작업(철도운행안전관리자)</t>
  </si>
  <si>
    <t>주간(6시간 미만)</t>
  </si>
  <si>
    <t>H043</t>
  </si>
  <si>
    <t xml:space="preserve">   나.주간 가받침점검 및 주간(복합)작업(철도운행안전관리자)</t>
  </si>
  <si>
    <t>주간(6시간 이상)</t>
  </si>
  <si>
    <t>H044</t>
  </si>
  <si>
    <t xml:space="preserve">   다.야간 가받침점검(철도운행안전관리자)</t>
  </si>
  <si>
    <t>야간(6시간 미만)</t>
  </si>
  <si>
    <t>H045</t>
  </si>
  <si>
    <t xml:space="preserve">   라.야간 작업(철도운행안전관리자)</t>
  </si>
  <si>
    <t>야간(6시간 이상)</t>
  </si>
  <si>
    <t>H046</t>
  </si>
  <si>
    <t xml:space="preserve">   가.믹서트레일러 수선비</t>
  </si>
  <si>
    <t>H047</t>
  </si>
  <si>
    <t xml:space="preserve">   나.레일용접시편 품질시험비</t>
  </si>
  <si>
    <t>H048</t>
  </si>
  <si>
    <t xml:space="preserve">   다.품질관리 적정성 및 품질시험계획 이행확인</t>
  </si>
  <si>
    <t>현장출장 경비</t>
  </si>
  <si>
    <t>회</t>
  </si>
  <si>
    <t>H049</t>
  </si>
  <si>
    <t xml:space="preserve">   .&lt;신품&gt;</t>
  </si>
  <si>
    <t xml:space="preserve">   보통레일</t>
  </si>
  <si>
    <t>50kgN L=20m</t>
  </si>
  <si>
    <t>본</t>
  </si>
  <si>
    <t>M10</t>
  </si>
  <si>
    <t xml:space="preserve">   pre-cast Pane`l</t>
  </si>
  <si>
    <t>RL "A" 형 System 300</t>
  </si>
  <si>
    <t>정</t>
  </si>
  <si>
    <t>M11</t>
  </si>
  <si>
    <t xml:space="preserve">   pre-cast Panel</t>
  </si>
  <si>
    <t>RL "B" 형 System 300</t>
  </si>
  <si>
    <t>M12</t>
  </si>
  <si>
    <t>RL "C" 형 System 300</t>
  </si>
  <si>
    <t>M13</t>
  </si>
  <si>
    <t xml:space="preserve">   레일탄성체결구</t>
  </si>
  <si>
    <t>System300-1</t>
  </si>
  <si>
    <t>set</t>
  </si>
  <si>
    <t>M14</t>
  </si>
  <si>
    <t xml:space="preserve">   .&lt;중고품&gt;</t>
  </si>
  <si>
    <t xml:space="preserve">   가받침 자키</t>
  </si>
  <si>
    <t>M200</t>
  </si>
  <si>
    <t xml:space="preserve">   게이지스트랏트</t>
  </si>
  <si>
    <t>M210</t>
  </si>
  <si>
    <t xml:space="preserve">   게이지 타이롯트 상판</t>
  </si>
  <si>
    <t>M220</t>
  </si>
  <si>
    <t xml:space="preserve">   게이지 타이롯트 거치대</t>
  </si>
  <si>
    <t>M230</t>
  </si>
  <si>
    <t xml:space="preserve">   수평버팀제</t>
  </si>
  <si>
    <t>L1700x2100</t>
  </si>
  <si>
    <t>M240</t>
  </si>
  <si>
    <t>L1200x1500</t>
  </si>
  <si>
    <t>M250</t>
  </si>
  <si>
    <t>L900x1200</t>
  </si>
  <si>
    <t>M260</t>
  </si>
  <si>
    <t>L700x900</t>
  </si>
  <si>
    <t>M270</t>
  </si>
  <si>
    <t xml:space="preserve">   가이드블럭</t>
  </si>
  <si>
    <t>M280</t>
  </si>
  <si>
    <t xml:space="preserve">   작키거푸집</t>
  </si>
  <si>
    <t>M290</t>
  </si>
  <si>
    <t xml:space="preserve">   수직조정볼트</t>
  </si>
  <si>
    <t>36x6px450</t>
  </si>
  <si>
    <t>M300</t>
  </si>
  <si>
    <t>36x6px600</t>
  </si>
  <si>
    <t>M310</t>
  </si>
  <si>
    <t>36x6px750</t>
  </si>
  <si>
    <t>M320</t>
  </si>
  <si>
    <t xml:space="preserve">   조정프레이트</t>
  </si>
  <si>
    <t>300-1용(t=3㎜)</t>
  </si>
  <si>
    <t>M330</t>
  </si>
  <si>
    <t>300-1용(t=6㎜)</t>
  </si>
  <si>
    <t>M350</t>
  </si>
  <si>
    <t>300-1용(t=9㎜)</t>
  </si>
  <si>
    <t>M360</t>
  </si>
  <si>
    <t xml:space="preserve">   레일조정블럭</t>
  </si>
  <si>
    <t>50-60kg 용</t>
  </si>
  <si>
    <t>M370</t>
  </si>
  <si>
    <t>목  차</t>
    <phoneticPr fontId="4" type="noConversion"/>
  </si>
  <si>
    <t>설계 설명서</t>
    <phoneticPr fontId="4" type="noConversion"/>
  </si>
  <si>
    <t>공사 지침서</t>
    <phoneticPr fontId="4" type="noConversion"/>
  </si>
  <si>
    <t>예정 공정표</t>
    <phoneticPr fontId="4" type="noConversion"/>
  </si>
  <si>
    <t>설계 내역서</t>
    <phoneticPr fontId="4" type="noConversion"/>
  </si>
  <si>
    <t>제경비 산출서</t>
    <phoneticPr fontId="4" type="noConversion"/>
  </si>
  <si>
    <t>지급자재 조서</t>
    <phoneticPr fontId="4" type="noConversion"/>
  </si>
  <si>
    <t>사급자재 조서</t>
    <phoneticPr fontId="4" type="noConversion"/>
  </si>
  <si>
    <t>공사제공 기계기구 조서</t>
    <phoneticPr fontId="4" type="noConversion"/>
  </si>
  <si>
    <t>일위대가표</t>
    <phoneticPr fontId="4" type="noConversion"/>
  </si>
  <si>
    <t>철거 발생품 예정 조서</t>
    <phoneticPr fontId="4" type="noConversion"/>
  </si>
  <si>
    <t>개소별 명세표</t>
    <phoneticPr fontId="4" type="noConversion"/>
  </si>
  <si>
    <t xml:space="preserve">설계도 </t>
    <phoneticPr fontId="4" type="noConversion"/>
  </si>
  <si>
    <t>EQ=291912307</t>
  </si>
  <si>
    <t>영세율</t>
    <phoneticPr fontId="1" type="noConversion"/>
  </si>
  <si>
    <t>내 역 서</t>
    <phoneticPr fontId="1" type="noConversion"/>
  </si>
  <si>
    <t>공내역서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</si>
</sst>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General;\-General\,&quot;&quot;;@"/>
    <numFmt numFmtId="177" formatCode="#,##0.00####;\-#,##0.00####;@"/>
    <numFmt numFmtId="178" formatCode="#,###;\-#,###;&quot;&quot;;@"/>
    <numFmt numFmtId="179" formatCode="0.0"/>
    <numFmt numFmtId="180" formatCode="#,##0.0;\-#,##0.0"/>
    <numFmt numFmtId="181" formatCode="0.0_ "/>
    <numFmt numFmtId="182" formatCode="_ * #,##0_ ;_ * \-#,##0_ ;_ * &quot;-&quot;_ ;_ @_ "/>
  </numFmts>
  <fonts count="29">
    <font>
      <sz val="9"/>
      <color indexed="8"/>
      <name val="굴림체"/>
      <family val="3"/>
      <charset val="129"/>
    </font>
    <font>
      <sz val="8"/>
      <name val="굴림체"/>
      <family val="3"/>
      <charset val="129"/>
    </font>
    <font>
      <sz val="24"/>
      <color indexed="8"/>
      <name val="굴림체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4"/>
      <name val="맑은 고딕"/>
      <family val="3"/>
      <charset val="129"/>
    </font>
    <font>
      <sz val="12"/>
      <name val="바탕체"/>
      <family val="1"/>
      <charset val="129"/>
    </font>
    <font>
      <sz val="12"/>
      <name val="굴림체"/>
      <family val="3"/>
      <charset val="129"/>
    </font>
    <font>
      <sz val="11"/>
      <name val="HY헤드라인M"/>
      <family val="1"/>
      <charset val="129"/>
    </font>
    <font>
      <b/>
      <u/>
      <sz val="18"/>
      <name val="HY헤드라인M"/>
      <family val="1"/>
      <charset val="129"/>
    </font>
    <font>
      <b/>
      <u/>
      <sz val="20"/>
      <name val="HY헤드라인M"/>
      <family val="1"/>
      <charset val="129"/>
    </font>
    <font>
      <b/>
      <u/>
      <sz val="16"/>
      <name val="HY헤드라인M"/>
      <family val="1"/>
      <charset val="129"/>
    </font>
    <font>
      <b/>
      <u/>
      <sz val="30"/>
      <name val="HY헤드라인M"/>
      <family val="1"/>
      <charset val="129"/>
    </font>
    <font>
      <b/>
      <sz val="18"/>
      <name val="HY헤드라인M"/>
      <family val="1"/>
      <charset val="129"/>
    </font>
    <font>
      <sz val="14"/>
      <name val="HY그래픽M"/>
      <family val="1"/>
      <charset val="129"/>
    </font>
    <font>
      <sz val="24"/>
      <color indexed="8"/>
      <name val="HY그래픽M"/>
      <family val="1"/>
      <charset val="129"/>
    </font>
    <font>
      <sz val="9"/>
      <color indexed="8"/>
      <name val="HY그래픽M"/>
      <family val="1"/>
      <charset val="129"/>
    </font>
    <font>
      <sz val="14"/>
      <color indexed="8"/>
      <name val="HY그래픽M"/>
      <family val="1"/>
      <charset val="129"/>
    </font>
    <font>
      <b/>
      <sz val="12"/>
      <color indexed="8"/>
      <name val="HY그래픽M"/>
      <family val="1"/>
      <charset val="129"/>
    </font>
    <font>
      <sz val="12"/>
      <color indexed="8"/>
      <name val="HY그래픽M"/>
      <family val="1"/>
      <charset val="129"/>
    </font>
    <font>
      <sz val="12"/>
      <color indexed="9"/>
      <name val="HY그래픽M"/>
      <family val="1"/>
      <charset val="129"/>
    </font>
    <font>
      <b/>
      <sz val="12"/>
      <color indexed="9"/>
      <name val="HY그래픽M"/>
      <family val="1"/>
      <charset val="129"/>
    </font>
    <font>
      <b/>
      <sz val="28"/>
      <name val="HY헤드라인M"/>
      <family val="1"/>
      <charset val="129"/>
    </font>
    <font>
      <sz val="20"/>
      <name val="HY그래픽M"/>
      <family val="1"/>
      <charset val="129"/>
    </font>
    <font>
      <sz val="9"/>
      <color indexed="8"/>
      <name val="굴림체"/>
      <family val="3"/>
      <charset val="129"/>
    </font>
    <font>
      <sz val="9"/>
      <color indexed="22"/>
      <name val="굴림체"/>
      <family val="3"/>
      <charset val="129"/>
    </font>
    <font>
      <sz val="11"/>
      <name val="맑은 고딕"/>
      <family val="3"/>
      <charset val="129"/>
      <scheme val="major"/>
    </font>
    <font>
      <b/>
      <sz val="28"/>
      <name val="맑은 고딕"/>
      <family val="3"/>
      <charset val="129"/>
      <scheme val="major"/>
    </font>
    <font>
      <sz val="12"/>
      <color rgb="FFFF0000"/>
      <name val="HY그래픽M"/>
      <family val="1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9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82" fontId="7" fillId="0" borderId="0" applyFont="0" applyFill="0" applyBorder="0" applyAlignment="0" applyProtection="0"/>
    <xf numFmtId="0" fontId="3" fillId="0" borderId="0"/>
    <xf numFmtId="0" fontId="24" fillId="0" borderId="0"/>
    <xf numFmtId="0" fontId="6" fillId="0" borderId="0"/>
    <xf numFmtId="0" fontId="3" fillId="0" borderId="0"/>
  </cellStyleXfs>
  <cellXfs count="109">
    <xf numFmtId="0" fontId="0" fillId="0" borderId="0" xfId="0"/>
    <xf numFmtId="0" fontId="2" fillId="0" borderId="0" xfId="0" applyFont="1" applyAlignment="1">
      <alignment vertical="center"/>
    </xf>
    <xf numFmtId="0" fontId="26" fillId="0" borderId="1" xfId="2" applyFont="1" applyBorder="1"/>
    <xf numFmtId="0" fontId="26" fillId="0" borderId="0" xfId="2" applyFont="1"/>
    <xf numFmtId="0" fontId="27" fillId="0" borderId="0" xfId="5" applyFont="1"/>
    <xf numFmtId="0" fontId="8" fillId="0" borderId="2" xfId="2" applyFont="1" applyBorder="1"/>
    <xf numFmtId="0" fontId="8" fillId="0" borderId="0" xfId="2" applyFont="1" applyBorder="1"/>
    <xf numFmtId="0" fontId="8" fillId="0" borderId="3" xfId="2" applyFont="1" applyBorder="1"/>
    <xf numFmtId="0" fontId="9" fillId="0" borderId="0" xfId="2" applyFont="1" applyBorder="1" applyAlignment="1">
      <alignment horizontal="left" vertical="center"/>
    </xf>
    <xf numFmtId="0" fontId="10" fillId="0" borderId="0" xfId="2" applyFont="1" applyBorder="1" applyAlignment="1">
      <alignment horizontal="centerContinuous" vertical="center"/>
    </xf>
    <xf numFmtId="0" fontId="11" fillId="0" borderId="0" xfId="2" applyFont="1" applyBorder="1" applyAlignment="1">
      <alignment horizontal="left" vertical="center" wrapText="1"/>
    </xf>
    <xf numFmtId="0" fontId="8" fillId="0" borderId="4" xfId="2" applyFont="1" applyBorder="1"/>
    <xf numFmtId="0" fontId="9" fillId="0" borderId="4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8" fillId="0" borderId="5" xfId="2" applyFont="1" applyBorder="1"/>
    <xf numFmtId="0" fontId="8" fillId="0" borderId="1" xfId="2" applyFont="1" applyBorder="1"/>
    <xf numFmtId="0" fontId="8" fillId="0" borderId="6" xfId="2" applyFont="1" applyBorder="1"/>
    <xf numFmtId="0" fontId="9" fillId="0" borderId="4" xfId="2" applyFont="1" applyBorder="1" applyAlignment="1">
      <alignment horizontal="right" vertical="center"/>
    </xf>
    <xf numFmtId="0" fontId="16" fillId="0" borderId="0" xfId="0" applyFont="1"/>
    <xf numFmtId="0" fontId="18" fillId="2" borderId="14" xfId="4" applyFont="1" applyFill="1" applyBorder="1" applyAlignment="1" applyProtection="1">
      <alignment horizontal="center" vertical="center"/>
    </xf>
    <xf numFmtId="0" fontId="18" fillId="2" borderId="14" xfId="4" applyFont="1" applyFill="1" applyBorder="1" applyAlignment="1">
      <alignment horizontal="center" vertical="center"/>
    </xf>
    <xf numFmtId="0" fontId="18" fillId="2" borderId="15" xfId="4" applyFont="1" applyFill="1" applyBorder="1" applyAlignment="1" applyProtection="1">
      <alignment horizontal="center" vertical="center"/>
    </xf>
    <xf numFmtId="0" fontId="19" fillId="0" borderId="7" xfId="4" applyFont="1" applyFill="1" applyBorder="1" applyAlignment="1" applyProtection="1">
      <alignment horizontal="left" vertical="center" indent="1"/>
    </xf>
    <xf numFmtId="37" fontId="19" fillId="0" borderId="7" xfId="4" applyNumberFormat="1" applyFont="1" applyFill="1" applyBorder="1" applyAlignment="1" applyProtection="1">
      <alignment horizontal="right" vertical="center" indent="1"/>
    </xf>
    <xf numFmtId="179" fontId="19" fillId="0" borderId="4" xfId="4" applyNumberFormat="1" applyFont="1" applyFill="1" applyBorder="1" applyAlignment="1" applyProtection="1">
      <alignment horizontal="right" vertical="center" indent="1"/>
    </xf>
    <xf numFmtId="0" fontId="20" fillId="0" borderId="16" xfId="4" applyFont="1" applyFill="1" applyBorder="1" applyAlignment="1">
      <alignment horizontal="right" vertical="center" indent="1"/>
    </xf>
    <xf numFmtId="0" fontId="19" fillId="0" borderId="8" xfId="4" applyFont="1" applyFill="1" applyBorder="1" applyAlignment="1" applyProtection="1">
      <alignment horizontal="left" vertical="center" indent="1"/>
    </xf>
    <xf numFmtId="37" fontId="19" fillId="0" borderId="8" xfId="4" applyNumberFormat="1" applyFont="1" applyFill="1" applyBorder="1" applyAlignment="1" applyProtection="1">
      <alignment horizontal="right" vertical="center" indent="1"/>
    </xf>
    <xf numFmtId="179" fontId="19" fillId="0" borderId="2" xfId="4" applyNumberFormat="1" applyFont="1" applyFill="1" applyBorder="1" applyAlignment="1" applyProtection="1">
      <alignment horizontal="right" vertical="center" indent="1"/>
    </xf>
    <xf numFmtId="0" fontId="20" fillId="0" borderId="17" xfId="4" applyFont="1" applyFill="1" applyBorder="1" applyAlignment="1">
      <alignment horizontal="right" vertical="center" indent="1"/>
    </xf>
    <xf numFmtId="0" fontId="18" fillId="0" borderId="8" xfId="4" applyFont="1" applyFill="1" applyBorder="1" applyAlignment="1" applyProtection="1">
      <alignment horizontal="center" vertical="center"/>
    </xf>
    <xf numFmtId="37" fontId="18" fillId="0" borderId="8" xfId="4" applyNumberFormat="1" applyFont="1" applyFill="1" applyBorder="1" applyAlignment="1" applyProtection="1">
      <alignment horizontal="right" vertical="center" indent="1"/>
    </xf>
    <xf numFmtId="179" fontId="18" fillId="0" borderId="2" xfId="4" applyNumberFormat="1" applyFont="1" applyFill="1" applyBorder="1" applyAlignment="1" applyProtection="1">
      <alignment horizontal="right" vertical="center" indent="1"/>
    </xf>
    <xf numFmtId="0" fontId="21" fillId="0" borderId="17" xfId="4" applyFont="1" applyFill="1" applyBorder="1" applyAlignment="1">
      <alignment horizontal="right" vertical="center" indent="1"/>
    </xf>
    <xf numFmtId="39" fontId="20" fillId="0" borderId="17" xfId="4" applyNumberFormat="1" applyFont="1" applyFill="1" applyBorder="1" applyAlignment="1">
      <alignment horizontal="right" vertical="center" indent="1"/>
    </xf>
    <xf numFmtId="180" fontId="21" fillId="0" borderId="17" xfId="4" applyNumberFormat="1" applyFont="1" applyFill="1" applyBorder="1" applyAlignment="1">
      <alignment horizontal="right" vertical="center" indent="1"/>
    </xf>
    <xf numFmtId="2" fontId="20" fillId="0" borderId="17" xfId="4" applyNumberFormat="1" applyFont="1" applyFill="1" applyBorder="1" applyAlignment="1" applyProtection="1">
      <alignment horizontal="right" vertical="center" indent="1"/>
    </xf>
    <xf numFmtId="179" fontId="21" fillId="0" borderId="17" xfId="4" applyNumberFormat="1" applyFont="1" applyFill="1" applyBorder="1" applyAlignment="1" applyProtection="1">
      <alignment horizontal="right" vertical="center" indent="1"/>
    </xf>
    <xf numFmtId="181" fontId="20" fillId="0" borderId="17" xfId="4" applyNumberFormat="1" applyFont="1" applyFill="1" applyBorder="1" applyAlignment="1">
      <alignment horizontal="right" vertical="center" indent="1"/>
    </xf>
    <xf numFmtId="181" fontId="21" fillId="0" borderId="17" xfId="4" applyNumberFormat="1" applyFont="1" applyFill="1" applyBorder="1" applyAlignment="1">
      <alignment horizontal="right" vertical="center" indent="1"/>
    </xf>
    <xf numFmtId="37" fontId="18" fillId="0" borderId="18" xfId="4" applyNumberFormat="1" applyFont="1" applyFill="1" applyBorder="1" applyAlignment="1" applyProtection="1">
      <alignment horizontal="right" vertical="center" indent="1"/>
    </xf>
    <xf numFmtId="179" fontId="18" fillId="0" borderId="18" xfId="4" applyNumberFormat="1" applyFont="1" applyFill="1" applyBorder="1" applyAlignment="1">
      <alignment horizontal="right" vertical="center" indent="1"/>
    </xf>
    <xf numFmtId="179" fontId="21" fillId="0" borderId="19" xfId="4" applyNumberFormat="1" applyFont="1" applyFill="1" applyBorder="1" applyAlignment="1" applyProtection="1">
      <alignment horizontal="right" vertical="center" indent="1"/>
    </xf>
    <xf numFmtId="0" fontId="14" fillId="0" borderId="0" xfId="2" applyFont="1" applyAlignment="1">
      <alignment horizontal="center" vertical="center"/>
    </xf>
    <xf numFmtId="0" fontId="22" fillId="0" borderId="0" xfId="5" applyFont="1"/>
    <xf numFmtId="0" fontId="5" fillId="0" borderId="0" xfId="2" applyFont="1"/>
    <xf numFmtId="0" fontId="5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4" fillId="0" borderId="0" xfId="2" applyFont="1"/>
    <xf numFmtId="0" fontId="23" fillId="0" borderId="0" xfId="2" applyFont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 wrapText="1"/>
    </xf>
    <xf numFmtId="176" fontId="0" fillId="0" borderId="8" xfId="0" applyNumberFormat="1" applyBorder="1" applyAlignment="1">
      <alignment vertical="center"/>
    </xf>
    <xf numFmtId="178" fontId="0" fillId="0" borderId="8" xfId="0" applyNumberFormat="1" applyBorder="1" applyAlignment="1">
      <alignment vertical="center"/>
    </xf>
    <xf numFmtId="176" fontId="0" fillId="0" borderId="8" xfId="0" applyNumberFormat="1" applyBorder="1" applyAlignment="1">
      <alignment vertical="center" wrapText="1"/>
    </xf>
    <xf numFmtId="0" fontId="25" fillId="0" borderId="8" xfId="0" applyFont="1" applyBorder="1"/>
    <xf numFmtId="0" fontId="0" fillId="3" borderId="8" xfId="0" applyFill="1" applyBorder="1"/>
    <xf numFmtId="0" fontId="0" fillId="4" borderId="8" xfId="0" applyFill="1" applyBorder="1"/>
    <xf numFmtId="177" fontId="0" fillId="5" borderId="8" xfId="0" applyNumberFormat="1" applyFill="1" applyBorder="1"/>
    <xf numFmtId="176" fontId="0" fillId="6" borderId="8" xfId="0" applyNumberFormat="1" applyFill="1" applyBorder="1" applyAlignment="1">
      <alignment vertical="center"/>
    </xf>
    <xf numFmtId="178" fontId="0" fillId="6" borderId="8" xfId="0" applyNumberFormat="1" applyFill="1" applyBorder="1" applyAlignment="1">
      <alignment vertical="center"/>
    </xf>
    <xf numFmtId="176" fontId="0" fillId="6" borderId="8" xfId="0" applyNumberFormat="1" applyFill="1" applyBorder="1" applyAlignment="1">
      <alignment horizontal="center" vertical="center"/>
    </xf>
    <xf numFmtId="176" fontId="0" fillId="6" borderId="8" xfId="0" applyNumberFormat="1" applyFill="1" applyBorder="1" applyAlignment="1">
      <alignment vertical="center" wrapText="1"/>
    </xf>
    <xf numFmtId="176" fontId="0" fillId="0" borderId="8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 wrapText="1"/>
    </xf>
    <xf numFmtId="0" fontId="19" fillId="6" borderId="8" xfId="4" applyFont="1" applyFill="1" applyBorder="1" applyAlignment="1" applyProtection="1">
      <alignment horizontal="left" vertical="center" indent="1"/>
    </xf>
    <xf numFmtId="37" fontId="19" fillId="6" borderId="8" xfId="4" applyNumberFormat="1" applyFont="1" applyFill="1" applyBorder="1" applyAlignment="1" applyProtection="1">
      <alignment horizontal="right" vertical="center" indent="1"/>
    </xf>
    <xf numFmtId="179" fontId="28" fillId="0" borderId="17" xfId="4" applyNumberFormat="1" applyFont="1" applyFill="1" applyBorder="1" applyAlignment="1" applyProtection="1">
      <alignment horizontal="left" vertical="center" indent="1"/>
    </xf>
    <xf numFmtId="0" fontId="12" fillId="0" borderId="4" xfId="2" applyFont="1" applyBorder="1" applyAlignment="1">
      <alignment horizontal="center" vertical="top"/>
    </xf>
    <xf numFmtId="0" fontId="12" fillId="0" borderId="0" xfId="2" applyFont="1" applyBorder="1" applyAlignment="1">
      <alignment horizontal="center" vertical="top"/>
    </xf>
    <xf numFmtId="0" fontId="12" fillId="0" borderId="3" xfId="2" applyFont="1" applyBorder="1" applyAlignment="1">
      <alignment horizontal="center" vertical="top"/>
    </xf>
    <xf numFmtId="0" fontId="9" fillId="0" borderId="4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13" fillId="0" borderId="4" xfId="2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/>
    </xf>
    <xf numFmtId="0" fontId="13" fillId="0" borderId="3" xfId="2" applyFont="1" applyFill="1" applyBorder="1" applyAlignment="1">
      <alignment horizontal="center" vertical="center"/>
    </xf>
    <xf numFmtId="0" fontId="18" fillId="0" borderId="21" xfId="4" applyFont="1" applyFill="1" applyBorder="1" applyAlignment="1" applyProtection="1">
      <alignment horizontal="center" vertical="center"/>
    </xf>
    <xf numFmtId="0" fontId="18" fillId="0" borderId="18" xfId="4" applyFont="1" applyFill="1" applyBorder="1" applyAlignment="1" applyProtection="1">
      <alignment horizontal="center" vertical="center"/>
    </xf>
    <xf numFmtId="0" fontId="18" fillId="0" borderId="20" xfId="4" applyFont="1" applyFill="1" applyBorder="1" applyAlignment="1" applyProtection="1">
      <alignment horizontal="center" vertical="center"/>
    </xf>
    <xf numFmtId="0" fontId="18" fillId="0" borderId="8" xfId="4" applyFont="1" applyFill="1" applyBorder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left"/>
    </xf>
    <xf numFmtId="0" fontId="19" fillId="0" borderId="20" xfId="4" applyFont="1" applyFill="1" applyBorder="1" applyAlignment="1" applyProtection="1">
      <alignment horizontal="left" vertical="center" indent="2"/>
    </xf>
    <xf numFmtId="0" fontId="19" fillId="0" borderId="8" xfId="4" applyFont="1" applyFill="1" applyBorder="1" applyAlignment="1" applyProtection="1">
      <alignment horizontal="left" vertical="center" indent="2"/>
    </xf>
    <xf numFmtId="0" fontId="19" fillId="0" borderId="22" xfId="4" applyFont="1" applyFill="1" applyBorder="1" applyAlignment="1" applyProtection="1">
      <alignment horizontal="left" vertical="center" indent="2"/>
    </xf>
    <xf numFmtId="0" fontId="19" fillId="0" borderId="10" xfId="4" applyFont="1" applyFill="1" applyBorder="1" applyAlignment="1" applyProtection="1">
      <alignment horizontal="left" vertical="center" indent="2"/>
    </xf>
    <xf numFmtId="0" fontId="19" fillId="0" borderId="11" xfId="4" applyFont="1" applyFill="1" applyBorder="1" applyAlignment="1" applyProtection="1">
      <alignment horizontal="left" vertical="center" indent="2"/>
    </xf>
    <xf numFmtId="0" fontId="18" fillId="2" borderId="23" xfId="4" applyFont="1" applyFill="1" applyBorder="1" applyAlignment="1" applyProtection="1">
      <alignment horizontal="center" vertical="center"/>
    </xf>
    <xf numFmtId="0" fontId="18" fillId="2" borderId="14" xfId="4" applyFont="1" applyFill="1" applyBorder="1" applyAlignment="1" applyProtection="1">
      <alignment horizontal="center" vertical="center"/>
    </xf>
    <xf numFmtId="0" fontId="19" fillId="0" borderId="24" xfId="4" applyFont="1" applyFill="1" applyBorder="1" applyAlignment="1" applyProtection="1">
      <alignment horizontal="center" vertical="center" wrapText="1"/>
    </xf>
    <xf numFmtId="0" fontId="19" fillId="0" borderId="24" xfId="4" applyFont="1" applyFill="1" applyBorder="1" applyAlignment="1" applyProtection="1">
      <alignment horizontal="center" vertical="center"/>
    </xf>
    <xf numFmtId="0" fontId="19" fillId="0" borderId="25" xfId="4" applyFont="1" applyFill="1" applyBorder="1" applyAlignment="1" applyProtection="1">
      <alignment horizontal="center" vertical="center"/>
    </xf>
    <xf numFmtId="0" fontId="19" fillId="0" borderId="13" xfId="4" applyFont="1" applyFill="1" applyBorder="1" applyAlignment="1" applyProtection="1">
      <alignment horizontal="center" vertical="center" wrapText="1"/>
    </xf>
    <xf numFmtId="0" fontId="19" fillId="0" borderId="7" xfId="4" applyFont="1" applyFill="1" applyBorder="1" applyAlignment="1" applyProtection="1">
      <alignment horizontal="center" vertical="center" wrapText="1"/>
    </xf>
    <xf numFmtId="0" fontId="19" fillId="0" borderId="12" xfId="4" applyFont="1" applyFill="1" applyBorder="1" applyAlignment="1" applyProtection="1">
      <alignment horizontal="center" vertical="center" wrapText="1"/>
    </xf>
    <xf numFmtId="0" fontId="19" fillId="0" borderId="13" xfId="4" applyFont="1" applyFill="1" applyBorder="1" applyAlignment="1" applyProtection="1">
      <alignment horizontal="center" vertical="center"/>
    </xf>
    <xf numFmtId="0" fontId="19" fillId="0" borderId="7" xfId="4" applyFont="1" applyFill="1" applyBorder="1" applyAlignment="1" applyProtection="1">
      <alignment horizontal="center" vertical="center"/>
    </xf>
    <xf numFmtId="0" fontId="19" fillId="0" borderId="12" xfId="4" applyFont="1" applyFill="1" applyBorder="1" applyAlignment="1">
      <alignment horizontal="center" vertical="center" wrapText="1"/>
    </xf>
    <xf numFmtId="0" fontId="19" fillId="0" borderId="13" xfId="4" applyFont="1" applyFill="1" applyBorder="1" applyAlignment="1">
      <alignment horizontal="center" vertical="center" wrapText="1"/>
    </xf>
    <xf numFmtId="0" fontId="19" fillId="0" borderId="7" xfId="4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 wrapText="1"/>
    </xf>
    <xf numFmtId="0" fontId="22" fillId="0" borderId="0" xfId="2" applyFont="1" applyAlignment="1">
      <alignment horizontal="center"/>
    </xf>
    <xf numFmtId="0" fontId="22" fillId="0" borderId="0" xfId="5" applyFont="1" applyAlignment="1">
      <alignment horizontal="center"/>
    </xf>
    <xf numFmtId="0" fontId="14" fillId="0" borderId="0" xfId="2" applyFont="1" applyAlignment="1">
      <alignment vertical="center"/>
    </xf>
    <xf numFmtId="0" fontId="23" fillId="0" borderId="0" xfId="2" applyFont="1" applyAlignment="1">
      <alignment horizontal="center" vertical="center"/>
    </xf>
  </cellXfs>
  <cellStyles count="6">
    <cellStyle name="콤마 [0]_3월C&amp;C" xfId="1"/>
    <cellStyle name="표준" xfId="0" builtinId="0"/>
    <cellStyle name="표준 15" xfId="2"/>
    <cellStyle name="표준 2" xfId="3"/>
    <cellStyle name="표준_원가,제경비 심사" xfId="4"/>
    <cellStyle name="표준_표지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="90" zoomScaleNormal="90" zoomScaleSheetLayoutView="100" workbookViewId="0">
      <selection activeCell="A5" sqref="A5"/>
    </sheetView>
  </sheetViews>
  <sheetFormatPr defaultRowHeight="16.5"/>
  <cols>
    <col min="1" max="6" width="25.83203125" style="3" customWidth="1"/>
    <col min="7" max="16384" width="9.33203125" style="3"/>
  </cols>
  <sheetData>
    <row r="1" spans="1:6" ht="15" customHeight="1">
      <c r="A1" s="2"/>
      <c r="B1" s="2"/>
      <c r="C1" s="2"/>
      <c r="D1" s="2"/>
      <c r="E1" s="2"/>
      <c r="F1" s="2"/>
    </row>
    <row r="2" spans="1:6">
      <c r="A2" s="5"/>
      <c r="B2" s="6"/>
      <c r="C2" s="6"/>
      <c r="D2" s="6"/>
      <c r="E2" s="6"/>
      <c r="F2" s="7"/>
    </row>
    <row r="3" spans="1:6" ht="30" customHeight="1">
      <c r="A3" s="18" t="s">
        <v>126</v>
      </c>
      <c r="B3" s="8"/>
      <c r="C3" s="9"/>
      <c r="D3" s="10"/>
      <c r="E3" s="6"/>
      <c r="F3" s="7"/>
    </row>
    <row r="4" spans="1:6" ht="35.1" customHeight="1">
      <c r="A4" s="11"/>
      <c r="B4" s="6"/>
      <c r="C4" s="6"/>
      <c r="D4" s="6"/>
      <c r="E4" s="6"/>
      <c r="F4" s="7"/>
    </row>
    <row r="5" spans="1:6" ht="35.1" customHeight="1">
      <c r="A5" s="11"/>
      <c r="B5" s="6"/>
      <c r="C5" s="6"/>
      <c r="D5" s="6"/>
      <c r="E5" s="6"/>
      <c r="F5" s="7"/>
    </row>
    <row r="6" spans="1:6" ht="45.75" customHeight="1">
      <c r="A6" s="69" t="s">
        <v>394</v>
      </c>
      <c r="B6" s="70"/>
      <c r="C6" s="70"/>
      <c r="D6" s="70"/>
      <c r="E6" s="70"/>
      <c r="F6" s="71"/>
    </row>
    <row r="7" spans="1:6" ht="23.25" customHeight="1">
      <c r="A7" s="11"/>
      <c r="B7" s="6"/>
      <c r="C7" s="6"/>
      <c r="D7" s="6"/>
      <c r="E7" s="6"/>
      <c r="F7" s="7"/>
    </row>
    <row r="8" spans="1:6" ht="37.5" customHeight="1">
      <c r="A8" s="72" t="s">
        <v>127</v>
      </c>
      <c r="B8" s="73"/>
      <c r="C8" s="73"/>
      <c r="D8" s="73"/>
      <c r="E8" s="73"/>
      <c r="F8" s="74"/>
    </row>
    <row r="9" spans="1:6" ht="24" customHeight="1">
      <c r="A9" s="12"/>
      <c r="B9" s="13"/>
      <c r="C9" s="13"/>
      <c r="D9" s="13"/>
      <c r="E9" s="13"/>
      <c r="F9" s="14"/>
    </row>
    <row r="10" spans="1:6" ht="35.1" customHeight="1">
      <c r="A10" s="11"/>
      <c r="B10" s="6"/>
      <c r="C10" s="6"/>
      <c r="D10" s="6"/>
      <c r="E10" s="6"/>
      <c r="F10" s="7"/>
    </row>
    <row r="11" spans="1:6" ht="35.1" customHeight="1">
      <c r="A11" s="11"/>
      <c r="B11" s="6"/>
      <c r="C11" s="6"/>
      <c r="D11" s="6"/>
      <c r="E11" s="6"/>
      <c r="F11" s="7"/>
    </row>
    <row r="12" spans="1:6" ht="35.1" customHeight="1">
      <c r="A12" s="11"/>
      <c r="B12" s="6"/>
      <c r="C12" s="6"/>
      <c r="D12" s="6"/>
      <c r="E12" s="6"/>
      <c r="F12" s="7"/>
    </row>
    <row r="13" spans="1:6" ht="35.1" customHeight="1">
      <c r="A13" s="11"/>
      <c r="B13" s="6"/>
      <c r="C13" s="6"/>
      <c r="D13" s="6"/>
      <c r="E13" s="6"/>
      <c r="F13" s="7"/>
    </row>
    <row r="14" spans="1:6" ht="35.1" customHeight="1">
      <c r="A14" s="75" t="s">
        <v>113</v>
      </c>
      <c r="B14" s="76"/>
      <c r="C14" s="76"/>
      <c r="D14" s="76"/>
      <c r="E14" s="76"/>
      <c r="F14" s="77"/>
    </row>
    <row r="15" spans="1:6" ht="35.1" customHeight="1">
      <c r="A15" s="15"/>
      <c r="B15" s="16"/>
      <c r="C15" s="16"/>
      <c r="D15" s="16"/>
      <c r="E15" s="16"/>
      <c r="F15" s="17"/>
    </row>
    <row r="16" spans="1:6" ht="20.100000000000001" customHeight="1"/>
  </sheetData>
  <mergeCells count="3">
    <mergeCell ref="A6:F6"/>
    <mergeCell ref="A8:F8"/>
    <mergeCell ref="A14:F14"/>
  </mergeCells>
  <phoneticPr fontId="1" type="noConversion"/>
  <printOptions horizontalCentered="1" verticalCentered="1"/>
  <pageMargins left="0.59055118110236227" right="0.59055118110236227" top="0.6692913385826772" bottom="0.59055118110236227" header="0" footer="0"/>
  <pageSetup paperSize="9" orientation="landscape" verticalDpi="18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2"/>
  <sheetViews>
    <sheetView zoomScale="90" zoomScaleNormal="90" workbookViewId="0">
      <selection activeCell="D6" sqref="D6"/>
    </sheetView>
  </sheetViews>
  <sheetFormatPr defaultRowHeight="11.25"/>
  <cols>
    <col min="1" max="2" width="10.83203125" customWidth="1"/>
    <col min="3" max="3" width="70.83203125" customWidth="1"/>
    <col min="4" max="4" width="30.83203125" customWidth="1"/>
    <col min="5" max="5" width="25.83203125" customWidth="1"/>
    <col min="6" max="6" width="10.83203125" customWidth="1"/>
  </cols>
  <sheetData>
    <row r="2" spans="1:12" ht="35.1" customHeight="1">
      <c r="A2" s="82" t="s">
        <v>101</v>
      </c>
      <c r="B2" s="82"/>
      <c r="C2" s="82"/>
      <c r="D2" s="82"/>
      <c r="E2" s="82"/>
      <c r="F2" s="82"/>
      <c r="G2" s="1"/>
      <c r="H2" s="1"/>
      <c r="I2" s="1"/>
      <c r="J2" s="1"/>
      <c r="K2" s="1"/>
      <c r="L2" s="1"/>
    </row>
    <row r="3" spans="1:12" ht="12.75" customHeight="1">
      <c r="A3" s="19"/>
      <c r="B3" s="19"/>
      <c r="C3" s="19"/>
      <c r="D3" s="19"/>
      <c r="E3" s="19"/>
      <c r="F3" s="19"/>
    </row>
    <row r="4" spans="1:12" ht="20.100000000000001" customHeight="1" thickBot="1">
      <c r="A4" s="83" t="s">
        <v>112</v>
      </c>
      <c r="B4" s="83"/>
      <c r="C4" s="83"/>
      <c r="D4" s="19"/>
      <c r="E4" s="19"/>
      <c r="F4" s="19"/>
    </row>
    <row r="5" spans="1:12" ht="20.100000000000001" customHeight="1" thickBot="1">
      <c r="A5" s="89" t="s">
        <v>102</v>
      </c>
      <c r="B5" s="90"/>
      <c r="C5" s="20" t="s">
        <v>103</v>
      </c>
      <c r="D5" s="21" t="s">
        <v>104</v>
      </c>
      <c r="E5" s="20" t="s">
        <v>78</v>
      </c>
      <c r="F5" s="22" t="s">
        <v>105</v>
      </c>
    </row>
    <row r="6" spans="1:12" ht="20.100000000000001" customHeight="1" thickTop="1">
      <c r="A6" s="91" t="s">
        <v>79</v>
      </c>
      <c r="B6" s="94" t="s">
        <v>80</v>
      </c>
      <c r="C6" s="23" t="s">
        <v>81</v>
      </c>
      <c r="D6" s="24"/>
      <c r="E6" s="25"/>
      <c r="F6" s="26"/>
    </row>
    <row r="7" spans="1:12" ht="20.100000000000001" customHeight="1">
      <c r="A7" s="92"/>
      <c r="B7" s="94"/>
      <c r="C7" s="27" t="s">
        <v>82</v>
      </c>
      <c r="D7" s="28"/>
      <c r="E7" s="29"/>
      <c r="F7" s="30"/>
    </row>
    <row r="8" spans="1:12" ht="20.100000000000001" customHeight="1">
      <c r="A8" s="92"/>
      <c r="B8" s="95"/>
      <c r="C8" s="31" t="s">
        <v>83</v>
      </c>
      <c r="D8" s="32"/>
      <c r="E8" s="33"/>
      <c r="F8" s="34"/>
    </row>
    <row r="9" spans="1:12" ht="20.100000000000001" customHeight="1">
      <c r="A9" s="92"/>
      <c r="B9" s="96" t="s">
        <v>84</v>
      </c>
      <c r="C9" s="27" t="s">
        <v>85</v>
      </c>
      <c r="D9" s="28"/>
      <c r="E9" s="29"/>
      <c r="F9" s="35"/>
    </row>
    <row r="10" spans="1:12" ht="20.100000000000001" customHeight="1">
      <c r="A10" s="92"/>
      <c r="B10" s="97"/>
      <c r="C10" s="27" t="s">
        <v>86</v>
      </c>
      <c r="D10" s="28"/>
      <c r="E10" s="29"/>
      <c r="F10" s="35"/>
    </row>
    <row r="11" spans="1:12" ht="20.100000000000001" customHeight="1">
      <c r="A11" s="92"/>
      <c r="B11" s="98"/>
      <c r="C11" s="31" t="s">
        <v>83</v>
      </c>
      <c r="D11" s="32"/>
      <c r="E11" s="33"/>
      <c r="F11" s="36"/>
    </row>
    <row r="12" spans="1:12" ht="20.100000000000001" customHeight="1">
      <c r="A12" s="92"/>
      <c r="B12" s="99" t="s">
        <v>87</v>
      </c>
      <c r="C12" s="27" t="s">
        <v>88</v>
      </c>
      <c r="D12" s="28"/>
      <c r="E12" s="29"/>
      <c r="F12" s="37"/>
    </row>
    <row r="13" spans="1:12" ht="20.100000000000001" customHeight="1">
      <c r="A13" s="92"/>
      <c r="B13" s="100"/>
      <c r="C13" s="27" t="s">
        <v>89</v>
      </c>
      <c r="D13" s="28"/>
      <c r="E13" s="29"/>
      <c r="F13" s="37"/>
    </row>
    <row r="14" spans="1:12" ht="20.100000000000001" customHeight="1">
      <c r="A14" s="92"/>
      <c r="B14" s="100"/>
      <c r="C14" s="27" t="s">
        <v>90</v>
      </c>
      <c r="D14" s="28"/>
      <c r="E14" s="29"/>
      <c r="F14" s="37"/>
    </row>
    <row r="15" spans="1:12" ht="20.100000000000001" customHeight="1">
      <c r="A15" s="92"/>
      <c r="B15" s="100"/>
      <c r="C15" s="66" t="s">
        <v>91</v>
      </c>
      <c r="D15" s="67">
        <v>39103879</v>
      </c>
      <c r="E15" s="29"/>
      <c r="F15" s="37"/>
    </row>
    <row r="16" spans="1:12" ht="20.100000000000001" customHeight="1">
      <c r="A16" s="92"/>
      <c r="B16" s="100"/>
      <c r="C16" s="66" t="s">
        <v>92</v>
      </c>
      <c r="D16" s="67">
        <v>52763856</v>
      </c>
      <c r="E16" s="29"/>
      <c r="F16" s="37"/>
    </row>
    <row r="17" spans="1:6" ht="20.100000000000001" customHeight="1">
      <c r="A17" s="92"/>
      <c r="B17" s="100"/>
      <c r="C17" s="66" t="s">
        <v>93</v>
      </c>
      <c r="D17" s="67">
        <v>4008147</v>
      </c>
      <c r="E17" s="29"/>
      <c r="F17" s="37"/>
    </row>
    <row r="18" spans="1:6" ht="20.100000000000001" customHeight="1">
      <c r="A18" s="92"/>
      <c r="B18" s="100"/>
      <c r="C18" s="66" t="s">
        <v>108</v>
      </c>
      <c r="D18" s="67">
        <v>26968193</v>
      </c>
      <c r="E18" s="29"/>
      <c r="F18" s="37"/>
    </row>
    <row r="19" spans="1:6" ht="20.100000000000001" customHeight="1">
      <c r="A19" s="92"/>
      <c r="B19" s="100"/>
      <c r="C19" s="66" t="s">
        <v>94</v>
      </c>
      <c r="D19" s="67">
        <v>36230757</v>
      </c>
      <c r="E19" s="29"/>
      <c r="F19" s="37"/>
    </row>
    <row r="20" spans="1:6" ht="20.100000000000001" customHeight="1">
      <c r="A20" s="92"/>
      <c r="B20" s="100"/>
      <c r="C20" s="27" t="s">
        <v>106</v>
      </c>
      <c r="D20" s="28"/>
      <c r="E20" s="29"/>
      <c r="F20" s="37"/>
    </row>
    <row r="21" spans="1:6" ht="20.100000000000001" customHeight="1">
      <c r="A21" s="92"/>
      <c r="B21" s="100"/>
      <c r="C21" s="27" t="s">
        <v>107</v>
      </c>
      <c r="D21" s="28"/>
      <c r="E21" s="29"/>
      <c r="F21" s="37"/>
    </row>
    <row r="22" spans="1:6" ht="20.100000000000001" customHeight="1">
      <c r="A22" s="92"/>
      <c r="B22" s="100"/>
      <c r="C22" s="27" t="s">
        <v>111</v>
      </c>
      <c r="D22" s="28"/>
      <c r="E22" s="29"/>
      <c r="F22" s="37"/>
    </row>
    <row r="23" spans="1:6" ht="20.100000000000001" customHeight="1">
      <c r="A23" s="92"/>
      <c r="B23" s="100"/>
      <c r="C23" s="27" t="s">
        <v>135</v>
      </c>
      <c r="D23" s="28"/>
      <c r="E23" s="29"/>
      <c r="F23" s="37"/>
    </row>
    <row r="24" spans="1:6" ht="20.100000000000001" customHeight="1">
      <c r="A24" s="93"/>
      <c r="B24" s="101"/>
      <c r="C24" s="31" t="s">
        <v>83</v>
      </c>
      <c r="D24" s="32"/>
      <c r="E24" s="33"/>
      <c r="F24" s="38"/>
    </row>
    <row r="25" spans="1:6" ht="20.100000000000001" customHeight="1">
      <c r="A25" s="84" t="s">
        <v>95</v>
      </c>
      <c r="B25" s="85"/>
      <c r="C25" s="85"/>
      <c r="D25" s="28"/>
      <c r="E25" s="29"/>
      <c r="F25" s="30"/>
    </row>
    <row r="26" spans="1:6" ht="20.100000000000001" customHeight="1">
      <c r="A26" s="84" t="s">
        <v>109</v>
      </c>
      <c r="B26" s="85"/>
      <c r="C26" s="85"/>
      <c r="D26" s="28"/>
      <c r="E26" s="29"/>
      <c r="F26" s="39"/>
    </row>
    <row r="27" spans="1:6" ht="20.100000000000001" customHeight="1">
      <c r="A27" s="86" t="s">
        <v>110</v>
      </c>
      <c r="B27" s="87"/>
      <c r="C27" s="88"/>
      <c r="D27" s="28"/>
      <c r="E27" s="29"/>
      <c r="F27" s="39"/>
    </row>
    <row r="28" spans="1:6" ht="20.100000000000001" customHeight="1">
      <c r="A28" s="80" t="s">
        <v>96</v>
      </c>
      <c r="B28" s="81"/>
      <c r="C28" s="81"/>
      <c r="D28" s="32"/>
      <c r="E28" s="33"/>
      <c r="F28" s="38"/>
    </row>
    <row r="29" spans="1:6" ht="20.100000000000001" customHeight="1">
      <c r="A29" s="84" t="s">
        <v>97</v>
      </c>
      <c r="B29" s="85"/>
      <c r="C29" s="85"/>
      <c r="D29" s="28">
        <v>0</v>
      </c>
      <c r="E29" s="29"/>
      <c r="F29" s="68" t="s">
        <v>392</v>
      </c>
    </row>
    <row r="30" spans="1:6" ht="20.100000000000001" customHeight="1">
      <c r="A30" s="80" t="s">
        <v>98</v>
      </c>
      <c r="B30" s="81"/>
      <c r="C30" s="81"/>
      <c r="D30" s="32"/>
      <c r="E30" s="33"/>
      <c r="F30" s="38"/>
    </row>
    <row r="31" spans="1:6" ht="20.100000000000001" customHeight="1">
      <c r="A31" s="84" t="s">
        <v>99</v>
      </c>
      <c r="B31" s="85"/>
      <c r="C31" s="85"/>
      <c r="D31" s="32">
        <v>610248000</v>
      </c>
      <c r="E31" s="29"/>
      <c r="F31" s="40"/>
    </row>
    <row r="32" spans="1:6" ht="20.100000000000001" customHeight="1" thickBot="1">
      <c r="A32" s="78" t="s">
        <v>100</v>
      </c>
      <c r="B32" s="79"/>
      <c r="C32" s="79"/>
      <c r="D32" s="41"/>
      <c r="E32" s="42"/>
      <c r="F32" s="43"/>
    </row>
  </sheetData>
  <mergeCells count="15">
    <mergeCell ref="A32:C32"/>
    <mergeCell ref="A30:C30"/>
    <mergeCell ref="A2:F2"/>
    <mergeCell ref="A4:C4"/>
    <mergeCell ref="A26:C26"/>
    <mergeCell ref="A27:C27"/>
    <mergeCell ref="A28:C28"/>
    <mergeCell ref="A29:C29"/>
    <mergeCell ref="A5:B5"/>
    <mergeCell ref="A6:A24"/>
    <mergeCell ref="B6:B8"/>
    <mergeCell ref="B9:B11"/>
    <mergeCell ref="B12:B24"/>
    <mergeCell ref="A25:C25"/>
    <mergeCell ref="A31:C31"/>
  </mergeCells>
  <phoneticPr fontId="1" type="noConversion"/>
  <printOptions horizontalCentered="1"/>
  <pageMargins left="0.70866141732283472" right="0.70866141732283472" top="0.74803149606299213" bottom="0.39370078740157483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7"/>
  <sheetViews>
    <sheetView workbookViewId="0">
      <selection activeCell="M23" sqref="M23"/>
    </sheetView>
  </sheetViews>
  <sheetFormatPr defaultRowHeight="12.75" customHeight="1"/>
  <cols>
    <col min="1" max="1" width="60.83203125" customWidth="1"/>
    <col min="2" max="2" width="35.83203125" customWidth="1"/>
    <col min="3" max="3" width="8" customWidth="1"/>
    <col min="4" max="4" width="4" customWidth="1"/>
    <col min="5" max="12" width="15.83203125" customWidth="1"/>
    <col min="13" max="13" width="10" customWidth="1"/>
    <col min="14" max="59" width="0" hidden="1" customWidth="1"/>
  </cols>
  <sheetData>
    <row r="1" spans="1:30" ht="35.1" customHeight="1">
      <c r="A1" s="102" t="s">
        <v>77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</row>
    <row r="3" spans="1:30" ht="20.100000000000001" customHeight="1">
      <c r="A3" s="103" t="s">
        <v>16</v>
      </c>
      <c r="B3" s="103" t="s">
        <v>37</v>
      </c>
      <c r="C3" s="103" t="s">
        <v>50</v>
      </c>
      <c r="D3" s="103" t="s">
        <v>34</v>
      </c>
      <c r="E3" s="103" t="s">
        <v>128</v>
      </c>
      <c r="F3" s="103" t="s">
        <v>76</v>
      </c>
      <c r="G3" s="103" t="s">
        <v>129</v>
      </c>
      <c r="H3" s="103" t="s">
        <v>76</v>
      </c>
      <c r="I3" s="103" t="s">
        <v>130</v>
      </c>
      <c r="J3" s="103" t="s">
        <v>76</v>
      </c>
      <c r="K3" s="103" t="s">
        <v>131</v>
      </c>
      <c r="L3" s="103" t="s">
        <v>76</v>
      </c>
      <c r="M3" s="104" t="s">
        <v>22</v>
      </c>
    </row>
    <row r="4" spans="1:30" ht="20.100000000000001" customHeight="1">
      <c r="A4" s="103" t="s">
        <v>76</v>
      </c>
      <c r="B4" s="103" t="s">
        <v>76</v>
      </c>
      <c r="C4" s="103" t="s">
        <v>76</v>
      </c>
      <c r="D4" s="103" t="s">
        <v>76</v>
      </c>
      <c r="E4" s="51" t="s">
        <v>21</v>
      </c>
      <c r="F4" s="51" t="s">
        <v>13</v>
      </c>
      <c r="G4" s="51" t="s">
        <v>21</v>
      </c>
      <c r="H4" s="51" t="s">
        <v>13</v>
      </c>
      <c r="I4" s="51" t="s">
        <v>21</v>
      </c>
      <c r="J4" s="51" t="s">
        <v>13</v>
      </c>
      <c r="K4" s="51" t="s">
        <v>21</v>
      </c>
      <c r="L4" s="51" t="s">
        <v>13</v>
      </c>
      <c r="M4" s="104" t="s">
        <v>76</v>
      </c>
      <c r="S4" s="51" t="s">
        <v>138</v>
      </c>
      <c r="T4" s="51" t="s">
        <v>139</v>
      </c>
      <c r="U4" s="51" t="s">
        <v>140</v>
      </c>
      <c r="V4" s="51" t="s">
        <v>141</v>
      </c>
      <c r="W4" s="51" t="s">
        <v>142</v>
      </c>
      <c r="X4" s="51" t="s">
        <v>143</v>
      </c>
      <c r="Y4" s="51" t="s">
        <v>144</v>
      </c>
    </row>
    <row r="5" spans="1:30" ht="20.100000000000001" customHeight="1">
      <c r="A5" s="53" t="s">
        <v>132</v>
      </c>
      <c r="B5" s="53" t="s">
        <v>76</v>
      </c>
      <c r="C5" s="53">
        <v>1</v>
      </c>
      <c r="D5" s="53" t="s">
        <v>136</v>
      </c>
      <c r="F5" s="54">
        <f t="shared" ref="F5:F37" si="0">H5+J5+L5</f>
        <v>3039118000</v>
      </c>
      <c r="H5" s="54">
        <f>TRUNC(H6+H7+H8+H9+H10+H11+H12+H13+H14+H16+H17+H18+H19+H20+H21+H22+H23+H24+H25+H26+H27+H29+H30+H31+H33+H35,0)</f>
        <v>773379051</v>
      </c>
      <c r="J5" s="54">
        <f>TRUNC(J6+J7+J8+J9+J10+J11+J12+J13+J14+J16+J17+J18+J19+J20+J21+J22+J23+J24+J25+J26+J27+J29+J30+J31+J33+J35,0)</f>
        <v>1324959051</v>
      </c>
      <c r="L5" s="54">
        <f>TRUNC(L6+L7+L8+L9+L10+L11+L12+L13+L14+L16+L17+L18+L19+L20+L21+L22+L23+L24+L25+L26+L27+L29+L30+L31+L33+L35,0)</f>
        <v>940779898</v>
      </c>
      <c r="M5" s="55" t="s">
        <v>76</v>
      </c>
      <c r="N5" t="s">
        <v>76</v>
      </c>
      <c r="O5" t="s">
        <v>67</v>
      </c>
    </row>
    <row r="6" spans="1:30" ht="20.100000000000001" customHeight="1">
      <c r="A6" s="53" t="s">
        <v>145</v>
      </c>
      <c r="B6" s="53" t="s">
        <v>76</v>
      </c>
      <c r="C6" s="53">
        <v>1</v>
      </c>
      <c r="D6" s="53" t="s">
        <v>136</v>
      </c>
      <c r="E6" s="54">
        <f t="shared" ref="E6:E37" si="1">G6+I6+K6</f>
        <v>407739118</v>
      </c>
      <c r="F6" s="54">
        <f t="shared" si="0"/>
        <v>407739118</v>
      </c>
      <c r="G6" s="54">
        <f>H39</f>
        <v>12567213</v>
      </c>
      <c r="H6" s="54">
        <f t="shared" ref="H6:H14" si="2">TRUNC(G6*C6,0)</f>
        <v>12567213</v>
      </c>
      <c r="I6" s="54">
        <f>J39</f>
        <v>394682978</v>
      </c>
      <c r="J6" s="54">
        <f t="shared" ref="J6:J14" si="3">TRUNC(I6*C6,0)</f>
        <v>394682978</v>
      </c>
      <c r="K6" s="54">
        <f>L39</f>
        <v>488927</v>
      </c>
      <c r="L6" s="54">
        <f t="shared" ref="L6:L14" si="4">TRUNC(K6*C6,0)</f>
        <v>488927</v>
      </c>
      <c r="M6" s="55" t="s">
        <v>76</v>
      </c>
      <c r="N6" t="s">
        <v>76</v>
      </c>
      <c r="P6" t="s">
        <v>12</v>
      </c>
      <c r="Q6" t="s">
        <v>76</v>
      </c>
      <c r="R6" t="s">
        <v>43</v>
      </c>
    </row>
    <row r="7" spans="1:30" ht="20.100000000000001" customHeight="1">
      <c r="A7" s="53" t="s">
        <v>146</v>
      </c>
      <c r="B7" s="53" t="s">
        <v>76</v>
      </c>
      <c r="C7" s="53">
        <v>1</v>
      </c>
      <c r="D7" s="53" t="s">
        <v>136</v>
      </c>
      <c r="E7" s="54">
        <f t="shared" si="1"/>
        <v>274629868</v>
      </c>
      <c r="F7" s="54">
        <f t="shared" si="0"/>
        <v>274629868</v>
      </c>
      <c r="G7" s="54">
        <f>H48</f>
        <v>6391606</v>
      </c>
      <c r="H7" s="54">
        <f t="shared" si="2"/>
        <v>6391606</v>
      </c>
      <c r="I7" s="54">
        <f>J48</f>
        <v>268100404</v>
      </c>
      <c r="J7" s="54">
        <f t="shared" si="3"/>
        <v>268100404</v>
      </c>
      <c r="K7" s="54">
        <f>L48</f>
        <v>137858</v>
      </c>
      <c r="L7" s="54">
        <f t="shared" si="4"/>
        <v>137858</v>
      </c>
      <c r="M7" s="55" t="s">
        <v>76</v>
      </c>
      <c r="N7" t="s">
        <v>76</v>
      </c>
      <c r="P7" t="s">
        <v>71</v>
      </c>
      <c r="Q7" t="s">
        <v>76</v>
      </c>
      <c r="R7" t="s">
        <v>18</v>
      </c>
    </row>
    <row r="8" spans="1:30" ht="20.100000000000001" customHeight="1">
      <c r="A8" s="53" t="s">
        <v>147</v>
      </c>
      <c r="B8" s="53" t="s">
        <v>76</v>
      </c>
      <c r="C8" s="53">
        <v>1</v>
      </c>
      <c r="D8" s="53" t="s">
        <v>136</v>
      </c>
      <c r="E8" s="54">
        <f t="shared" si="1"/>
        <v>424767088</v>
      </c>
      <c r="F8" s="54">
        <f t="shared" si="0"/>
        <v>424767088</v>
      </c>
      <c r="G8" s="54">
        <f>H57</f>
        <v>133635546</v>
      </c>
      <c r="H8" s="54">
        <f t="shared" si="2"/>
        <v>133635546</v>
      </c>
      <c r="I8" s="54">
        <f>J57</f>
        <v>290971045</v>
      </c>
      <c r="J8" s="54">
        <f t="shared" si="3"/>
        <v>290971045</v>
      </c>
      <c r="K8" s="54">
        <f>L57</f>
        <v>160497</v>
      </c>
      <c r="L8" s="54">
        <f t="shared" si="4"/>
        <v>160497</v>
      </c>
      <c r="M8" s="55" t="s">
        <v>76</v>
      </c>
      <c r="N8" t="s">
        <v>76</v>
      </c>
      <c r="P8" t="s">
        <v>53</v>
      </c>
      <c r="Q8" t="s">
        <v>76</v>
      </c>
      <c r="R8" t="s">
        <v>55</v>
      </c>
    </row>
    <row r="9" spans="1:30" ht="20.100000000000001" customHeight="1">
      <c r="A9" s="53" t="s">
        <v>148</v>
      </c>
      <c r="B9" s="53" t="s">
        <v>76</v>
      </c>
      <c r="C9" s="53">
        <v>1</v>
      </c>
      <c r="D9" s="53" t="s">
        <v>136</v>
      </c>
      <c r="E9" s="54">
        <f t="shared" si="1"/>
        <v>22797272</v>
      </c>
      <c r="F9" s="54">
        <f t="shared" si="0"/>
        <v>22797272</v>
      </c>
      <c r="G9" s="54">
        <f>H65</f>
        <v>415883</v>
      </c>
      <c r="H9" s="54">
        <f t="shared" si="2"/>
        <v>415883</v>
      </c>
      <c r="I9" s="54">
        <f>J65</f>
        <v>22118553</v>
      </c>
      <c r="J9" s="54">
        <f t="shared" si="3"/>
        <v>22118553</v>
      </c>
      <c r="K9" s="54">
        <f>L65</f>
        <v>262836</v>
      </c>
      <c r="L9" s="54">
        <f t="shared" si="4"/>
        <v>262836</v>
      </c>
      <c r="M9" s="55" t="s">
        <v>76</v>
      </c>
      <c r="N9" t="s">
        <v>76</v>
      </c>
      <c r="P9" t="s">
        <v>31</v>
      </c>
      <c r="Q9" t="s">
        <v>76</v>
      </c>
      <c r="R9" t="s">
        <v>3</v>
      </c>
    </row>
    <row r="10" spans="1:30" ht="20.100000000000001" customHeight="1">
      <c r="A10" s="53" t="s">
        <v>149</v>
      </c>
      <c r="B10" s="53" t="s">
        <v>76</v>
      </c>
      <c r="C10" s="53">
        <v>1</v>
      </c>
      <c r="D10" s="53" t="s">
        <v>136</v>
      </c>
      <c r="E10" s="54">
        <f t="shared" si="1"/>
        <v>6798940</v>
      </c>
      <c r="F10" s="54">
        <f t="shared" si="0"/>
        <v>6798940</v>
      </c>
      <c r="G10" s="54">
        <f>H70</f>
        <v>1724306</v>
      </c>
      <c r="H10" s="54">
        <f t="shared" si="2"/>
        <v>1724306</v>
      </c>
      <c r="I10" s="54">
        <f>J70</f>
        <v>5070804</v>
      </c>
      <c r="J10" s="54">
        <f t="shared" si="3"/>
        <v>5070804</v>
      </c>
      <c r="K10" s="54">
        <f>L70</f>
        <v>3830</v>
      </c>
      <c r="L10" s="54">
        <f t="shared" si="4"/>
        <v>3830</v>
      </c>
      <c r="M10" s="55" t="s">
        <v>76</v>
      </c>
      <c r="N10" t="s">
        <v>76</v>
      </c>
      <c r="P10" t="s">
        <v>10</v>
      </c>
      <c r="Q10" t="s">
        <v>76</v>
      </c>
      <c r="R10" t="s">
        <v>47</v>
      </c>
    </row>
    <row r="11" spans="1:30" ht="20.100000000000001" customHeight="1">
      <c r="A11" s="53" t="s">
        <v>150</v>
      </c>
      <c r="B11" s="53" t="s">
        <v>76</v>
      </c>
      <c r="C11" s="53">
        <v>1</v>
      </c>
      <c r="D11" s="53" t="s">
        <v>136</v>
      </c>
      <c r="E11" s="54">
        <f t="shared" si="1"/>
        <v>51467991</v>
      </c>
      <c r="F11" s="54">
        <f t="shared" si="0"/>
        <v>51467991</v>
      </c>
      <c r="G11" s="54">
        <f>H78</f>
        <v>683927</v>
      </c>
      <c r="H11" s="54">
        <f t="shared" si="2"/>
        <v>683927</v>
      </c>
      <c r="I11" s="54">
        <f>J78</f>
        <v>50301388</v>
      </c>
      <c r="J11" s="54">
        <f t="shared" si="3"/>
        <v>50301388</v>
      </c>
      <c r="K11" s="54">
        <f>L78</f>
        <v>482676</v>
      </c>
      <c r="L11" s="54">
        <f t="shared" si="4"/>
        <v>482676</v>
      </c>
      <c r="M11" s="55" t="s">
        <v>76</v>
      </c>
      <c r="N11" t="s">
        <v>76</v>
      </c>
      <c r="P11" t="s">
        <v>70</v>
      </c>
      <c r="Q11" t="s">
        <v>76</v>
      </c>
      <c r="R11" t="s">
        <v>15</v>
      </c>
    </row>
    <row r="12" spans="1:30" ht="20.100000000000001" customHeight="1">
      <c r="A12" s="53" t="s">
        <v>151</v>
      </c>
      <c r="B12" s="53" t="s">
        <v>76</v>
      </c>
      <c r="C12" s="53">
        <v>1</v>
      </c>
      <c r="D12" s="53" t="s">
        <v>136</v>
      </c>
      <c r="E12" s="54">
        <f t="shared" si="1"/>
        <v>-1808480</v>
      </c>
      <c r="F12" s="54">
        <f t="shared" si="0"/>
        <v>-1808480</v>
      </c>
      <c r="G12" s="54">
        <f>H83</f>
        <v>-1808480</v>
      </c>
      <c r="H12" s="54">
        <f t="shared" si="2"/>
        <v>-1808480</v>
      </c>
      <c r="I12" s="54">
        <f>J83</f>
        <v>0</v>
      </c>
      <c r="J12" s="54">
        <f t="shared" si="3"/>
        <v>0</v>
      </c>
      <c r="K12" s="54">
        <f>L83</f>
        <v>0</v>
      </c>
      <c r="L12" s="54">
        <f t="shared" si="4"/>
        <v>0</v>
      </c>
      <c r="M12" s="55" t="s">
        <v>76</v>
      </c>
      <c r="N12" t="s">
        <v>76</v>
      </c>
      <c r="P12" t="s">
        <v>52</v>
      </c>
      <c r="Q12" t="s">
        <v>76</v>
      </c>
      <c r="R12" t="s">
        <v>61</v>
      </c>
    </row>
    <row r="13" spans="1:30" ht="20.100000000000001" customHeight="1">
      <c r="A13" s="53" t="s">
        <v>152</v>
      </c>
      <c r="B13" s="53" t="s">
        <v>76</v>
      </c>
      <c r="C13" s="53">
        <v>1</v>
      </c>
      <c r="D13" s="53" t="s">
        <v>136</v>
      </c>
      <c r="E13" s="54">
        <f t="shared" si="1"/>
        <v>143678390</v>
      </c>
      <c r="F13" s="54">
        <f t="shared" si="0"/>
        <v>143678390</v>
      </c>
      <c r="G13" s="54">
        <f>H87</f>
        <v>881050</v>
      </c>
      <c r="H13" s="54">
        <f t="shared" si="2"/>
        <v>881050</v>
      </c>
      <c r="I13" s="54">
        <f>J87</f>
        <v>141284962</v>
      </c>
      <c r="J13" s="54">
        <f t="shared" si="3"/>
        <v>141284962</v>
      </c>
      <c r="K13" s="54">
        <f>L87</f>
        <v>1512378</v>
      </c>
      <c r="L13" s="54">
        <f t="shared" si="4"/>
        <v>1512378</v>
      </c>
      <c r="M13" s="55" t="s">
        <v>76</v>
      </c>
      <c r="N13" t="s">
        <v>76</v>
      </c>
      <c r="P13" t="s">
        <v>30</v>
      </c>
      <c r="Q13" t="s">
        <v>76</v>
      </c>
      <c r="R13" t="s">
        <v>17</v>
      </c>
    </row>
    <row r="14" spans="1:30" ht="20.100000000000001" customHeight="1">
      <c r="A14" s="53" t="s">
        <v>153</v>
      </c>
      <c r="B14" s="53" t="s">
        <v>76</v>
      </c>
      <c r="C14" s="53">
        <v>1</v>
      </c>
      <c r="D14" s="53" t="s">
        <v>136</v>
      </c>
      <c r="E14" s="54">
        <f t="shared" si="1"/>
        <v>8640000</v>
      </c>
      <c r="F14" s="54">
        <f t="shared" si="0"/>
        <v>8640000</v>
      </c>
      <c r="G14" s="54">
        <f>H103</f>
        <v>8640000</v>
      </c>
      <c r="H14" s="54">
        <f t="shared" si="2"/>
        <v>8640000</v>
      </c>
      <c r="I14" s="54">
        <f>J103</f>
        <v>0</v>
      </c>
      <c r="J14" s="54">
        <f t="shared" si="3"/>
        <v>0</v>
      </c>
      <c r="K14" s="54">
        <f>L103</f>
        <v>0</v>
      </c>
      <c r="L14" s="54">
        <f t="shared" si="4"/>
        <v>0</v>
      </c>
      <c r="M14" s="55" t="s">
        <v>76</v>
      </c>
      <c r="N14" t="s">
        <v>76</v>
      </c>
      <c r="P14" t="s">
        <v>8</v>
      </c>
      <c r="Q14" t="s">
        <v>76</v>
      </c>
      <c r="R14" t="s">
        <v>58</v>
      </c>
      <c r="AA14" s="56" t="s">
        <v>154</v>
      </c>
      <c r="AB14" s="57">
        <f>('총괄 내역서'!H6+'총괄 내역서'!H7+'총괄 내역서'!H8+'총괄 내역서'!H9+'총괄 내역서'!H10+'총괄 내역서'!H11+'총괄 내역서'!H12+'총괄 내역서'!H13+'총괄 내역서'!H14)</f>
        <v>163131051</v>
      </c>
      <c r="AC14" s="56" t="s">
        <v>155</v>
      </c>
      <c r="AD14" s="58">
        <f t="shared" ref="AD14:AD25" si="5">$AB14</f>
        <v>163131051</v>
      </c>
    </row>
    <row r="15" spans="1:30" ht="20.100000000000001" customHeight="1">
      <c r="A15" s="60" t="s">
        <v>156</v>
      </c>
      <c r="B15" s="60" t="s">
        <v>76</v>
      </c>
      <c r="C15" s="60">
        <v>1</v>
      </c>
      <c r="D15" s="60" t="s">
        <v>136</v>
      </c>
      <c r="E15" s="61">
        <f t="shared" si="1"/>
        <v>0</v>
      </c>
      <c r="F15" s="61">
        <f t="shared" si="0"/>
        <v>1338710187</v>
      </c>
      <c r="G15" s="62"/>
      <c r="H15" s="61">
        <f>TRUNC((H6+H7+H8+H9+H10+H11+H12+H13+H14),0)</f>
        <v>163131051</v>
      </c>
      <c r="I15" s="62"/>
      <c r="J15" s="61">
        <f>TRUNC((J6+J7+J8+J9+J10+J11+J12+J13+J14),0)</f>
        <v>1172530134</v>
      </c>
      <c r="K15" s="62"/>
      <c r="L15" s="61">
        <f>TRUNC((L6+L7+L8+L9+L10+L11+L12+L13+L14),0)</f>
        <v>3049002</v>
      </c>
      <c r="M15" s="63" t="s">
        <v>76</v>
      </c>
      <c r="N15" t="s">
        <v>76</v>
      </c>
      <c r="P15" t="s">
        <v>7</v>
      </c>
      <c r="Q15" t="s">
        <v>54</v>
      </c>
      <c r="R15" t="s">
        <v>69</v>
      </c>
      <c r="X15" t="s">
        <v>157</v>
      </c>
      <c r="AA15" s="56" t="s">
        <v>158</v>
      </c>
      <c r="AB15" s="57">
        <f>'총괄 내역서'!J15*0.13</f>
        <v>152428917.42000002</v>
      </c>
      <c r="AC15" s="56" t="s">
        <v>159</v>
      </c>
      <c r="AD15" s="58">
        <f t="shared" si="5"/>
        <v>152428917.42000002</v>
      </c>
    </row>
    <row r="16" spans="1:30" ht="20.100000000000001" customHeight="1">
      <c r="A16" s="53" t="s">
        <v>160</v>
      </c>
      <c r="B16" s="53" t="s">
        <v>35</v>
      </c>
      <c r="C16" s="53">
        <v>1</v>
      </c>
      <c r="D16" s="53" t="s">
        <v>136</v>
      </c>
      <c r="E16" s="54">
        <f t="shared" si="1"/>
        <v>0</v>
      </c>
      <c r="F16" s="54">
        <f t="shared" si="0"/>
        <v>152428917</v>
      </c>
      <c r="G16" s="51"/>
      <c r="H16" s="54">
        <v>0</v>
      </c>
      <c r="I16" s="51"/>
      <c r="J16" s="54">
        <f>TRUNC((J15*0.13),0)</f>
        <v>152428917</v>
      </c>
      <c r="K16" s="51"/>
      <c r="L16" s="54">
        <v>0</v>
      </c>
      <c r="M16" s="55" t="s">
        <v>76</v>
      </c>
      <c r="N16" t="s">
        <v>76</v>
      </c>
      <c r="P16" t="s">
        <v>28</v>
      </c>
      <c r="Q16" t="s">
        <v>76</v>
      </c>
      <c r="R16" t="s">
        <v>69</v>
      </c>
      <c r="X16" t="s">
        <v>161</v>
      </c>
      <c r="AA16" s="56" t="s">
        <v>162</v>
      </c>
      <c r="AB16" s="57">
        <f>('총괄 내역서'!J15+'총괄 내역서'!J16)*0.0373</f>
        <v>49420972.602300003</v>
      </c>
      <c r="AC16" s="56" t="s">
        <v>163</v>
      </c>
      <c r="AD16" s="58">
        <f t="shared" si="5"/>
        <v>49420972.602300003</v>
      </c>
    </row>
    <row r="17" spans="1:30" ht="20.100000000000001" customHeight="1">
      <c r="A17" s="53" t="s">
        <v>164</v>
      </c>
      <c r="B17" s="53" t="s">
        <v>0</v>
      </c>
      <c r="C17" s="53">
        <v>1</v>
      </c>
      <c r="D17" s="53" t="s">
        <v>136</v>
      </c>
      <c r="E17" s="54">
        <f t="shared" si="1"/>
        <v>0</v>
      </c>
      <c r="F17" s="54">
        <f t="shared" si="0"/>
        <v>49420972</v>
      </c>
      <c r="G17" s="51"/>
      <c r="H17" s="54">
        <v>0</v>
      </c>
      <c r="I17" s="51"/>
      <c r="J17" s="54">
        <v>0</v>
      </c>
      <c r="K17" s="51"/>
      <c r="L17" s="54">
        <f>TRUNC(((J15+J16)*0.0373),0)</f>
        <v>49420972</v>
      </c>
      <c r="M17" s="55" t="s">
        <v>76</v>
      </c>
      <c r="N17" t="s">
        <v>76</v>
      </c>
      <c r="P17" t="s">
        <v>51</v>
      </c>
      <c r="Q17" t="s">
        <v>76</v>
      </c>
      <c r="R17" t="s">
        <v>69</v>
      </c>
      <c r="X17" t="s">
        <v>165</v>
      </c>
      <c r="AA17" s="56" t="s">
        <v>162</v>
      </c>
      <c r="AB17" s="57">
        <f>('총괄 내역서'!J15+'총괄 내역서'!J16)*0.0087</f>
        <v>11527143.7437</v>
      </c>
      <c r="AC17" s="56" t="s">
        <v>163</v>
      </c>
      <c r="AD17" s="58">
        <f t="shared" si="5"/>
        <v>11527143.7437</v>
      </c>
    </row>
    <row r="18" spans="1:30" ht="20.100000000000001" customHeight="1">
      <c r="A18" s="53" t="s">
        <v>166</v>
      </c>
      <c r="B18" s="53" t="s">
        <v>41</v>
      </c>
      <c r="C18" s="53">
        <v>1</v>
      </c>
      <c r="D18" s="53" t="s">
        <v>136</v>
      </c>
      <c r="E18" s="54">
        <f t="shared" si="1"/>
        <v>0</v>
      </c>
      <c r="F18" s="54">
        <f t="shared" si="0"/>
        <v>11527143</v>
      </c>
      <c r="G18" s="51"/>
      <c r="H18" s="54">
        <v>0</v>
      </c>
      <c r="I18" s="51"/>
      <c r="J18" s="54">
        <v>0</v>
      </c>
      <c r="K18" s="51"/>
      <c r="L18" s="54">
        <f>TRUNC(((J15+J16)*0.0087),0)</f>
        <v>11527143</v>
      </c>
      <c r="M18" s="55" t="s">
        <v>76</v>
      </c>
      <c r="N18" t="s">
        <v>76</v>
      </c>
      <c r="P18" t="s">
        <v>68</v>
      </c>
      <c r="Q18" t="s">
        <v>76</v>
      </c>
      <c r="R18" t="s">
        <v>69</v>
      </c>
      <c r="X18" t="s">
        <v>167</v>
      </c>
      <c r="AA18" s="56" t="s">
        <v>162</v>
      </c>
      <c r="AB18" s="57">
        <f>'총괄 내역서'!J15*0.03335</f>
        <v>39103879.968899995</v>
      </c>
      <c r="AC18" s="56" t="s">
        <v>163</v>
      </c>
      <c r="AD18" s="58">
        <f t="shared" si="5"/>
        <v>39103879.968899995</v>
      </c>
    </row>
    <row r="19" spans="1:30" ht="20.100000000000001" customHeight="1">
      <c r="A19" s="53" t="s">
        <v>168</v>
      </c>
      <c r="B19" s="53" t="s">
        <v>42</v>
      </c>
      <c r="C19" s="53">
        <v>1</v>
      </c>
      <c r="D19" s="53" t="s">
        <v>136</v>
      </c>
      <c r="E19" s="54">
        <f t="shared" si="1"/>
        <v>0</v>
      </c>
      <c r="F19" s="54">
        <f t="shared" si="0"/>
        <v>39103879</v>
      </c>
      <c r="G19" s="51"/>
      <c r="H19" s="54">
        <v>0</v>
      </c>
      <c r="I19" s="51"/>
      <c r="J19" s="54">
        <v>0</v>
      </c>
      <c r="K19" s="51"/>
      <c r="L19" s="54">
        <f>TRUNC((J15*0.03335),0)</f>
        <v>39103879</v>
      </c>
      <c r="M19" s="55" t="s">
        <v>76</v>
      </c>
      <c r="N19" t="s">
        <v>76</v>
      </c>
      <c r="P19" t="s">
        <v>6</v>
      </c>
      <c r="Q19" t="s">
        <v>76</v>
      </c>
      <c r="R19" t="s">
        <v>69</v>
      </c>
      <c r="X19" t="s">
        <v>169</v>
      </c>
      <c r="AA19" s="56" t="s">
        <v>162</v>
      </c>
      <c r="AB19" s="57">
        <f>'총괄 내역서'!J15*0.045</f>
        <v>52763856.030000001</v>
      </c>
      <c r="AC19" s="56" t="s">
        <v>163</v>
      </c>
      <c r="AD19" s="58">
        <f t="shared" si="5"/>
        <v>52763856.030000001</v>
      </c>
    </row>
    <row r="20" spans="1:30" ht="20.100000000000001" customHeight="1">
      <c r="A20" s="53" t="s">
        <v>170</v>
      </c>
      <c r="B20" s="53" t="s">
        <v>39</v>
      </c>
      <c r="C20" s="53">
        <v>1</v>
      </c>
      <c r="D20" s="53" t="s">
        <v>136</v>
      </c>
      <c r="E20" s="54">
        <f t="shared" si="1"/>
        <v>0</v>
      </c>
      <c r="F20" s="54">
        <f t="shared" si="0"/>
        <v>52763856</v>
      </c>
      <c r="G20" s="51"/>
      <c r="H20" s="54">
        <v>0</v>
      </c>
      <c r="I20" s="51"/>
      <c r="J20" s="54">
        <v>0</v>
      </c>
      <c r="K20" s="51"/>
      <c r="L20" s="54">
        <f>TRUNC((J15*0.045),0)</f>
        <v>52763856</v>
      </c>
      <c r="M20" s="55" t="s">
        <v>76</v>
      </c>
      <c r="N20" t="s">
        <v>76</v>
      </c>
      <c r="P20" t="s">
        <v>26</v>
      </c>
      <c r="Q20" t="s">
        <v>76</v>
      </c>
      <c r="R20" t="s">
        <v>69</v>
      </c>
      <c r="X20" t="s">
        <v>171</v>
      </c>
      <c r="AA20" s="56" t="s">
        <v>162</v>
      </c>
      <c r="AB20" s="57">
        <f>'총괄 내역서'!L19*0.1025</f>
        <v>4008147.5974999997</v>
      </c>
      <c r="AC20" s="56" t="s">
        <v>163</v>
      </c>
      <c r="AD20" s="58">
        <f t="shared" si="5"/>
        <v>4008147.5974999997</v>
      </c>
    </row>
    <row r="21" spans="1:30" ht="20.100000000000001" customHeight="1">
      <c r="A21" s="53" t="s">
        <v>172</v>
      </c>
      <c r="B21" s="53" t="s">
        <v>56</v>
      </c>
      <c r="C21" s="53">
        <v>1</v>
      </c>
      <c r="D21" s="53" t="s">
        <v>136</v>
      </c>
      <c r="E21" s="54">
        <f t="shared" si="1"/>
        <v>0</v>
      </c>
      <c r="F21" s="54">
        <f t="shared" si="0"/>
        <v>4008147</v>
      </c>
      <c r="G21" s="51"/>
      <c r="H21" s="54">
        <v>0</v>
      </c>
      <c r="I21" s="51"/>
      <c r="J21" s="54">
        <v>0</v>
      </c>
      <c r="K21" s="51"/>
      <c r="L21" s="54">
        <f>TRUNC((L19*0.1025),0)</f>
        <v>4008147</v>
      </c>
      <c r="M21" s="55" t="s">
        <v>76</v>
      </c>
      <c r="N21" t="s">
        <v>76</v>
      </c>
      <c r="P21" t="s">
        <v>48</v>
      </c>
      <c r="Q21" t="s">
        <v>76</v>
      </c>
      <c r="R21" t="s">
        <v>69</v>
      </c>
      <c r="X21" t="s">
        <v>173</v>
      </c>
      <c r="AA21" s="56" t="s">
        <v>162</v>
      </c>
      <c r="AB21" s="57">
        <f>'총괄 내역서'!J15*0.023</f>
        <v>26968193.081999999</v>
      </c>
      <c r="AC21" s="56" t="s">
        <v>163</v>
      </c>
      <c r="AD21" s="58">
        <f t="shared" si="5"/>
        <v>26968193.081999999</v>
      </c>
    </row>
    <row r="22" spans="1:30" ht="20.100000000000001" customHeight="1">
      <c r="A22" s="53" t="s">
        <v>174</v>
      </c>
      <c r="B22" s="53" t="s">
        <v>14</v>
      </c>
      <c r="C22" s="53">
        <v>1</v>
      </c>
      <c r="D22" s="53" t="s">
        <v>136</v>
      </c>
      <c r="E22" s="54">
        <f t="shared" si="1"/>
        <v>0</v>
      </c>
      <c r="F22" s="54">
        <f t="shared" si="0"/>
        <v>26968193</v>
      </c>
      <c r="G22" s="51"/>
      <c r="H22" s="54">
        <v>0</v>
      </c>
      <c r="I22" s="51"/>
      <c r="J22" s="54">
        <v>0</v>
      </c>
      <c r="K22" s="51"/>
      <c r="L22" s="54">
        <f>TRUNC((J15*0.023),0)</f>
        <v>26968193</v>
      </c>
      <c r="M22" s="55" t="s">
        <v>76</v>
      </c>
      <c r="N22" t="s">
        <v>76</v>
      </c>
      <c r="P22" t="s">
        <v>65</v>
      </c>
      <c r="Q22" t="s">
        <v>76</v>
      </c>
      <c r="R22" t="s">
        <v>69</v>
      </c>
      <c r="X22" t="s">
        <v>175</v>
      </c>
      <c r="AA22" s="56" t="s">
        <v>162</v>
      </c>
      <c r="AB22" s="57">
        <f>(('총괄 내역서'!H15+'총괄 내역서'!J15)*0.0186+5349000)*1.2</f>
        <v>36230757.649199992</v>
      </c>
      <c r="AC22" s="56" t="s">
        <v>163</v>
      </c>
      <c r="AD22" s="58">
        <f t="shared" si="5"/>
        <v>36230757.649199992</v>
      </c>
    </row>
    <row r="23" spans="1:30" ht="20.100000000000001" customHeight="1">
      <c r="A23" s="53" t="s">
        <v>176</v>
      </c>
      <c r="B23" s="53" t="s">
        <v>59</v>
      </c>
      <c r="C23" s="53">
        <v>1</v>
      </c>
      <c r="D23" s="53" t="s">
        <v>136</v>
      </c>
      <c r="E23" s="54">
        <f t="shared" si="1"/>
        <v>0</v>
      </c>
      <c r="F23" s="54">
        <f t="shared" si="0"/>
        <v>36230757</v>
      </c>
      <c r="G23" s="51"/>
      <c r="H23" s="54">
        <v>0</v>
      </c>
      <c r="I23" s="51"/>
      <c r="J23" s="54">
        <v>0</v>
      </c>
      <c r="K23" s="51"/>
      <c r="L23" s="54">
        <f>TRUNC((((H15+J15)*0.0186+5349000)*1.2),0)</f>
        <v>36230757</v>
      </c>
      <c r="M23" s="55" t="s">
        <v>76</v>
      </c>
      <c r="N23" t="s">
        <v>76</v>
      </c>
      <c r="P23" t="s">
        <v>11</v>
      </c>
      <c r="Q23" t="s">
        <v>76</v>
      </c>
      <c r="R23" t="s">
        <v>69</v>
      </c>
      <c r="X23" t="s">
        <v>177</v>
      </c>
      <c r="AA23" s="56" t="s">
        <v>162</v>
      </c>
      <c r="AB23" s="57">
        <f>('총괄 내역서'!H15+'총괄 내역서'!J15+'총괄 내역서'!L15)*0.005</f>
        <v>6693550.9350000005</v>
      </c>
      <c r="AC23" s="56" t="s">
        <v>163</v>
      </c>
      <c r="AD23" s="58">
        <f t="shared" si="5"/>
        <v>6693550.9350000005</v>
      </c>
    </row>
    <row r="24" spans="1:30" ht="20.100000000000001" customHeight="1">
      <c r="A24" s="53" t="s">
        <v>178</v>
      </c>
      <c r="B24" s="53" t="s">
        <v>72</v>
      </c>
      <c r="C24" s="53">
        <v>1</v>
      </c>
      <c r="D24" s="53" t="s">
        <v>136</v>
      </c>
      <c r="E24" s="54">
        <f t="shared" si="1"/>
        <v>0</v>
      </c>
      <c r="F24" s="54">
        <f t="shared" si="0"/>
        <v>6693550</v>
      </c>
      <c r="G24" s="51"/>
      <c r="H24" s="54">
        <v>0</v>
      </c>
      <c r="I24" s="51"/>
      <c r="J24" s="54">
        <v>0</v>
      </c>
      <c r="K24" s="51"/>
      <c r="L24" s="54">
        <f>TRUNC(((H15+J15+L15)*0.005),0)</f>
        <v>6693550</v>
      </c>
      <c r="M24" s="55" t="s">
        <v>76</v>
      </c>
      <c r="N24" t="s">
        <v>76</v>
      </c>
      <c r="P24" t="s">
        <v>32</v>
      </c>
      <c r="Q24" t="s">
        <v>76</v>
      </c>
      <c r="R24" t="s">
        <v>69</v>
      </c>
      <c r="X24" t="s">
        <v>179</v>
      </c>
      <c r="AA24" s="56" t="s">
        <v>162</v>
      </c>
      <c r="AB24" s="57">
        <f>('총괄 내역서'!H15+'총괄 내역서'!J15+'총괄 내역서'!L15)*0.0016</f>
        <v>2141936.2992000002</v>
      </c>
      <c r="AC24" s="56" t="s">
        <v>163</v>
      </c>
      <c r="AD24" s="58">
        <f t="shared" si="5"/>
        <v>2141936.2992000002</v>
      </c>
    </row>
    <row r="25" spans="1:30" ht="20.100000000000001" customHeight="1">
      <c r="A25" s="53" t="s">
        <v>180</v>
      </c>
      <c r="B25" s="53" t="s">
        <v>49</v>
      </c>
      <c r="C25" s="53">
        <v>1</v>
      </c>
      <c r="D25" s="53" t="s">
        <v>136</v>
      </c>
      <c r="E25" s="54">
        <f t="shared" si="1"/>
        <v>0</v>
      </c>
      <c r="F25" s="54">
        <f t="shared" si="0"/>
        <v>2141936</v>
      </c>
      <c r="G25" s="51"/>
      <c r="H25" s="54">
        <v>0</v>
      </c>
      <c r="I25" s="51"/>
      <c r="J25" s="54">
        <v>0</v>
      </c>
      <c r="K25" s="51"/>
      <c r="L25" s="54">
        <f>TRUNC(((H15+J15+L15)*0.0016),0)</f>
        <v>2141936</v>
      </c>
      <c r="M25" s="55" t="s">
        <v>76</v>
      </c>
      <c r="N25" t="s">
        <v>76</v>
      </c>
      <c r="P25" t="s">
        <v>25</v>
      </c>
      <c r="Q25" t="s">
        <v>76</v>
      </c>
      <c r="R25" t="s">
        <v>69</v>
      </c>
      <c r="X25" t="s">
        <v>181</v>
      </c>
      <c r="AA25" s="56" t="s">
        <v>162</v>
      </c>
      <c r="AB25" s="57">
        <f>('총괄 내역서'!H15+'총괄 내역서'!J15+'총괄 내역서'!J16)*0.091</f>
        <v>135416199.28200001</v>
      </c>
      <c r="AC25" s="56" t="s">
        <v>163</v>
      </c>
      <c r="AD25" s="58">
        <f t="shared" si="5"/>
        <v>135416199.28200001</v>
      </c>
    </row>
    <row r="26" spans="1:30" ht="20.100000000000001" customHeight="1">
      <c r="A26" s="53" t="s">
        <v>182</v>
      </c>
      <c r="B26" s="53" t="s">
        <v>75</v>
      </c>
      <c r="C26" s="53">
        <v>1</v>
      </c>
      <c r="D26" s="53" t="s">
        <v>136</v>
      </c>
      <c r="E26" s="54">
        <f t="shared" si="1"/>
        <v>0</v>
      </c>
      <c r="F26" s="54">
        <f t="shared" si="0"/>
        <v>135416199</v>
      </c>
      <c r="G26" s="51"/>
      <c r="H26" s="54">
        <v>0</v>
      </c>
      <c r="I26" s="51"/>
      <c r="J26" s="54">
        <v>0</v>
      </c>
      <c r="K26" s="51"/>
      <c r="L26" s="54">
        <f>TRUNC(((H15+J15+J16)*0.091),0)</f>
        <v>135416199</v>
      </c>
      <c r="M26" s="55" t="s">
        <v>76</v>
      </c>
      <c r="N26" t="s">
        <v>76</v>
      </c>
      <c r="P26" t="s">
        <v>5</v>
      </c>
      <c r="Q26" t="s">
        <v>76</v>
      </c>
      <c r="R26" t="s">
        <v>69</v>
      </c>
      <c r="X26" t="s">
        <v>183</v>
      </c>
    </row>
    <row r="27" spans="1:30" ht="20.100000000000001" customHeight="1">
      <c r="A27" s="53" t="s">
        <v>184</v>
      </c>
      <c r="B27" s="53" t="s">
        <v>76</v>
      </c>
      <c r="C27" s="53">
        <v>1</v>
      </c>
      <c r="D27" s="53" t="s">
        <v>136</v>
      </c>
      <c r="E27" s="54">
        <f t="shared" si="1"/>
        <v>143902919</v>
      </c>
      <c r="F27" s="54">
        <f t="shared" si="0"/>
        <v>143902919</v>
      </c>
      <c r="G27" s="54">
        <f>H108</f>
        <v>0</v>
      </c>
      <c r="H27" s="54">
        <f>TRUNC(G27*C27,0)</f>
        <v>0</v>
      </c>
      <c r="I27" s="54">
        <f>J108</f>
        <v>0</v>
      </c>
      <c r="J27" s="54">
        <f>TRUNC(I27*C27,0)</f>
        <v>0</v>
      </c>
      <c r="K27" s="54">
        <f>L108</f>
        <v>143902919</v>
      </c>
      <c r="L27" s="54">
        <f>TRUNC(K27*C27,0)</f>
        <v>143902919</v>
      </c>
      <c r="M27" s="55" t="s">
        <v>76</v>
      </c>
      <c r="N27" t="s">
        <v>76</v>
      </c>
      <c r="P27" t="s">
        <v>64</v>
      </c>
      <c r="Q27" t="s">
        <v>76</v>
      </c>
      <c r="R27" t="s">
        <v>33</v>
      </c>
      <c r="AA27" s="56" t="s">
        <v>154</v>
      </c>
      <c r="AB27" s="57">
        <f>('총괄 내역서'!H15+'총괄 내역서'!H16+'총괄 내역서'!H17+'총괄 내역서'!H18+'총괄 내역서'!H19+'총괄 내역서'!H20+'총괄 내역서'!H21+'총괄 내역서'!H22+'총괄 내역서'!H23+'총괄 내역서'!H24+'총괄 내역서'!H25+'총괄 내역서'!H26+'총괄 내역서'!H27)</f>
        <v>163131051</v>
      </c>
      <c r="AC27" s="56" t="s">
        <v>155</v>
      </c>
      <c r="AD27" s="58">
        <f>$AB27</f>
        <v>163131051</v>
      </c>
    </row>
    <row r="28" spans="1:30" ht="20.100000000000001" customHeight="1">
      <c r="A28" s="53" t="s">
        <v>185</v>
      </c>
      <c r="B28" s="53" t="s">
        <v>76</v>
      </c>
      <c r="C28" s="53">
        <v>1</v>
      </c>
      <c r="D28" s="53" t="s">
        <v>136</v>
      </c>
      <c r="E28" s="54">
        <f t="shared" si="1"/>
        <v>0</v>
      </c>
      <c r="F28" s="54">
        <f t="shared" si="0"/>
        <v>1999316655</v>
      </c>
      <c r="G28" s="51"/>
      <c r="H28" s="54">
        <f>TRUNC((H15+H16+H17+H18+H19+H20+H21+H22+H23+H24+H25+H26+H27),0)</f>
        <v>163131051</v>
      </c>
      <c r="I28" s="51"/>
      <c r="J28" s="54">
        <f>TRUNC((J15+J16+J17+J18+J19+J20+J21+J22+J23+J24+J25+J26+J27),0)</f>
        <v>1324959051</v>
      </c>
      <c r="K28" s="51"/>
      <c r="L28" s="54">
        <f>TRUNC((L15+L16+L17+L18+L19+L20+L21+L22+L23+L24+L25+L26+L27),0)</f>
        <v>511226553</v>
      </c>
      <c r="M28" s="55" t="s">
        <v>76</v>
      </c>
      <c r="N28" t="s">
        <v>76</v>
      </c>
      <c r="P28" t="s">
        <v>45</v>
      </c>
      <c r="Q28" t="s">
        <v>54</v>
      </c>
      <c r="R28" t="s">
        <v>69</v>
      </c>
      <c r="X28" t="s">
        <v>186</v>
      </c>
      <c r="AA28" s="56" t="s">
        <v>162</v>
      </c>
      <c r="AB28" s="57">
        <f>('총괄 내역서'!H28+'총괄 내역서'!J28+'총괄 내역서'!L28)*0.055</f>
        <v>109962416.02500001</v>
      </c>
      <c r="AC28" s="56" t="s">
        <v>163</v>
      </c>
      <c r="AD28" s="58">
        <f>$AB28</f>
        <v>109962416.02500001</v>
      </c>
    </row>
    <row r="29" spans="1:30" ht="20.100000000000001" customHeight="1">
      <c r="A29" s="53" t="s">
        <v>187</v>
      </c>
      <c r="B29" s="53" t="s">
        <v>74</v>
      </c>
      <c r="C29" s="53">
        <v>1</v>
      </c>
      <c r="D29" s="53" t="s">
        <v>136</v>
      </c>
      <c r="E29" s="54">
        <f t="shared" si="1"/>
        <v>0</v>
      </c>
      <c r="F29" s="54">
        <f t="shared" si="0"/>
        <v>109962416</v>
      </c>
      <c r="G29" s="51"/>
      <c r="H29" s="54">
        <v>0</v>
      </c>
      <c r="I29" s="51"/>
      <c r="J29" s="54">
        <v>0</v>
      </c>
      <c r="K29" s="51"/>
      <c r="L29" s="54">
        <f>TRUNC(((H28+J28+L28)*0.055),0)</f>
        <v>109962416</v>
      </c>
      <c r="M29" s="55" t="s">
        <v>76</v>
      </c>
      <c r="N29" t="s">
        <v>76</v>
      </c>
      <c r="P29" t="s">
        <v>24</v>
      </c>
      <c r="Q29" t="s">
        <v>76</v>
      </c>
      <c r="R29" t="s">
        <v>69</v>
      </c>
      <c r="X29" t="s">
        <v>188</v>
      </c>
      <c r="AA29" s="56" t="s">
        <v>163</v>
      </c>
      <c r="AB29" s="59">
        <v>291912307</v>
      </c>
      <c r="AC29" s="56" t="s">
        <v>163</v>
      </c>
      <c r="AD29" s="58">
        <f>$AB29</f>
        <v>291912307</v>
      </c>
    </row>
    <row r="30" spans="1:30" ht="20.100000000000001" customHeight="1">
      <c r="A30" s="53" t="s">
        <v>189</v>
      </c>
      <c r="B30" s="53" t="s">
        <v>76</v>
      </c>
      <c r="C30" s="53">
        <v>1</v>
      </c>
      <c r="D30" s="53" t="s">
        <v>136</v>
      </c>
      <c r="E30" s="54">
        <f t="shared" si="1"/>
        <v>0</v>
      </c>
      <c r="F30" s="54">
        <f t="shared" si="0"/>
        <v>291912307</v>
      </c>
      <c r="G30" s="51"/>
      <c r="H30" s="54">
        <v>0</v>
      </c>
      <c r="I30" s="51"/>
      <c r="J30" s="54">
        <v>0</v>
      </c>
      <c r="K30" s="51"/>
      <c r="L30" s="54">
        <v>291912307</v>
      </c>
      <c r="M30" s="55" t="s">
        <v>76</v>
      </c>
      <c r="N30" t="s">
        <v>76</v>
      </c>
      <c r="P30" t="s">
        <v>4</v>
      </c>
      <c r="Q30" t="s">
        <v>76</v>
      </c>
      <c r="R30" t="s">
        <v>69</v>
      </c>
      <c r="X30" t="s">
        <v>391</v>
      </c>
    </row>
    <row r="31" spans="1:30" ht="20.100000000000001" customHeight="1">
      <c r="A31" s="53" t="s">
        <v>190</v>
      </c>
      <c r="B31" s="53" t="s">
        <v>76</v>
      </c>
      <c r="C31" s="53">
        <v>1</v>
      </c>
      <c r="D31" s="53" t="s">
        <v>136</v>
      </c>
      <c r="E31" s="54">
        <f t="shared" si="1"/>
        <v>27678622</v>
      </c>
      <c r="F31" s="54">
        <f t="shared" si="0"/>
        <v>27678622</v>
      </c>
      <c r="G31" s="54">
        <f>H115</f>
        <v>0</v>
      </c>
      <c r="H31" s="54">
        <f>TRUNC(G31*C31,0)</f>
        <v>0</v>
      </c>
      <c r="I31" s="54">
        <f>J115</f>
        <v>0</v>
      </c>
      <c r="J31" s="54">
        <f>TRUNC(I31*C31,0)</f>
        <v>0</v>
      </c>
      <c r="K31" s="54">
        <f>L115</f>
        <v>27678622</v>
      </c>
      <c r="L31" s="54">
        <f>TRUNC(K31*C31,0)</f>
        <v>27678622</v>
      </c>
      <c r="M31" s="55" t="s">
        <v>76</v>
      </c>
      <c r="N31" t="s">
        <v>76</v>
      </c>
      <c r="P31" t="s">
        <v>62</v>
      </c>
      <c r="Q31" t="s">
        <v>76</v>
      </c>
      <c r="R31" t="s">
        <v>63</v>
      </c>
      <c r="AA31" s="56" t="s">
        <v>154</v>
      </c>
      <c r="AB31" s="57">
        <f>('총괄 내역서'!H28+'총괄 내역서'!H29+'총괄 내역서'!H30+'총괄 내역서'!H31)</f>
        <v>163131051</v>
      </c>
      <c r="AC31" s="56" t="s">
        <v>155</v>
      </c>
      <c r="AD31" s="58">
        <f t="shared" ref="AD31:AD37" si="6">$AB31</f>
        <v>163131051</v>
      </c>
    </row>
    <row r="32" spans="1:30" ht="20.100000000000001" customHeight="1">
      <c r="A32" s="53" t="s">
        <v>191</v>
      </c>
      <c r="B32" s="53" t="s">
        <v>76</v>
      </c>
      <c r="C32" s="53">
        <v>1</v>
      </c>
      <c r="D32" s="53" t="s">
        <v>136</v>
      </c>
      <c r="E32" s="54">
        <f t="shared" si="1"/>
        <v>0</v>
      </c>
      <c r="F32" s="54">
        <f t="shared" si="0"/>
        <v>2428870000</v>
      </c>
      <c r="G32" s="51"/>
      <c r="H32" s="54">
        <f>TRUNC((H28+H29+H30+H31),0)</f>
        <v>163131051</v>
      </c>
      <c r="I32" s="51"/>
      <c r="J32" s="54">
        <f>TRUNC((J28+J29+J30+J31),0)</f>
        <v>1324959051</v>
      </c>
      <c r="K32" s="51"/>
      <c r="L32" s="54">
        <f>TRUNC((L28+L29+L30+L31),0)</f>
        <v>940779898</v>
      </c>
      <c r="M32" s="55" t="s">
        <v>76</v>
      </c>
      <c r="N32" t="s">
        <v>76</v>
      </c>
      <c r="P32" t="s">
        <v>44</v>
      </c>
      <c r="Q32" t="s">
        <v>54</v>
      </c>
      <c r="R32" t="s">
        <v>69</v>
      </c>
      <c r="X32" t="s">
        <v>192</v>
      </c>
      <c r="AA32" s="56" t="s">
        <v>158</v>
      </c>
      <c r="AB32" s="57">
        <f>('총괄 내역서'!J28+'총괄 내역서'!J29+'총괄 내역서'!J30+'총괄 내역서'!J31)</f>
        <v>1324959051</v>
      </c>
      <c r="AC32" s="56" t="s">
        <v>159</v>
      </c>
      <c r="AD32" s="58">
        <f t="shared" si="6"/>
        <v>1324959051</v>
      </c>
    </row>
    <row r="33" spans="1:30" ht="20.100000000000001" customHeight="1">
      <c r="A33" s="53" t="s">
        <v>193</v>
      </c>
      <c r="B33" s="53" t="s">
        <v>1</v>
      </c>
      <c r="C33" s="53"/>
      <c r="D33" s="53" t="s">
        <v>76</v>
      </c>
      <c r="E33" s="54">
        <f t="shared" si="1"/>
        <v>0</v>
      </c>
      <c r="F33" s="54">
        <f t="shared" si="0"/>
        <v>0</v>
      </c>
      <c r="G33" s="51"/>
      <c r="H33" s="54">
        <v>0</v>
      </c>
      <c r="I33" s="51"/>
      <c r="J33" s="54">
        <v>0</v>
      </c>
      <c r="K33" s="51"/>
      <c r="L33" s="54">
        <v>0</v>
      </c>
      <c r="M33" s="55" t="s">
        <v>76</v>
      </c>
      <c r="N33" t="s">
        <v>76</v>
      </c>
      <c r="P33" t="s">
        <v>23</v>
      </c>
      <c r="Q33" t="s">
        <v>76</v>
      </c>
      <c r="R33" t="s">
        <v>69</v>
      </c>
      <c r="X33" t="s">
        <v>76</v>
      </c>
      <c r="AA33" s="56" t="s">
        <v>154</v>
      </c>
      <c r="AB33" s="57">
        <f>('총괄 내역서'!H32+'총괄 내역서'!H33)</f>
        <v>163131051</v>
      </c>
      <c r="AC33" s="56" t="s">
        <v>155</v>
      </c>
      <c r="AD33" s="58">
        <f t="shared" si="6"/>
        <v>163131051</v>
      </c>
    </row>
    <row r="34" spans="1:30" ht="20.100000000000001" customHeight="1">
      <c r="A34" s="53" t="s">
        <v>194</v>
      </c>
      <c r="B34" s="53" t="s">
        <v>76</v>
      </c>
      <c r="C34" s="53"/>
      <c r="D34" s="53" t="s">
        <v>76</v>
      </c>
      <c r="E34" s="54">
        <f t="shared" si="1"/>
        <v>0</v>
      </c>
      <c r="F34" s="54">
        <f t="shared" si="0"/>
        <v>2428870000</v>
      </c>
      <c r="G34" s="51"/>
      <c r="H34" s="54">
        <f>TRUNC((H32+H33),0)</f>
        <v>163131051</v>
      </c>
      <c r="I34" s="51"/>
      <c r="J34" s="54">
        <f>TRUNC((J32+J33),0)</f>
        <v>1324959051</v>
      </c>
      <c r="K34" s="51"/>
      <c r="L34" s="54">
        <f>TRUNC((L32+L33),0)</f>
        <v>940779898</v>
      </c>
      <c r="M34" s="55" t="s">
        <v>76</v>
      </c>
      <c r="N34" t="s">
        <v>76</v>
      </c>
      <c r="P34" t="s">
        <v>2</v>
      </c>
      <c r="Q34" t="s">
        <v>54</v>
      </c>
      <c r="R34" t="s">
        <v>69</v>
      </c>
      <c r="X34" t="s">
        <v>195</v>
      </c>
      <c r="AA34" s="56" t="s">
        <v>158</v>
      </c>
      <c r="AB34" s="57">
        <f>('총괄 내역서'!J32+'총괄 내역서'!J33)</f>
        <v>1324959051</v>
      </c>
      <c r="AC34" s="56" t="s">
        <v>159</v>
      </c>
      <c r="AD34" s="58">
        <f t="shared" si="6"/>
        <v>1324959051</v>
      </c>
    </row>
    <row r="35" spans="1:30" ht="20.100000000000001" customHeight="1">
      <c r="A35" s="53" t="s">
        <v>196</v>
      </c>
      <c r="B35" s="53" t="s">
        <v>76</v>
      </c>
      <c r="C35" s="53">
        <v>1</v>
      </c>
      <c r="D35" s="53" t="s">
        <v>136</v>
      </c>
      <c r="E35" s="54">
        <f t="shared" si="1"/>
        <v>610248000</v>
      </c>
      <c r="F35" s="54">
        <f t="shared" si="0"/>
        <v>610248000</v>
      </c>
      <c r="G35" s="54">
        <f>H121</f>
        <v>610248000</v>
      </c>
      <c r="H35" s="54">
        <f>TRUNC(G35*C35,0)</f>
        <v>610248000</v>
      </c>
      <c r="I35" s="54">
        <f>J121</f>
        <v>0</v>
      </c>
      <c r="J35" s="54">
        <f>TRUNC(I35*C35,0)</f>
        <v>0</v>
      </c>
      <c r="K35" s="54">
        <f>L121</f>
        <v>0</v>
      </c>
      <c r="L35" s="54">
        <f>TRUNC(K35*C35,0)</f>
        <v>0</v>
      </c>
      <c r="M35" s="55" t="s">
        <v>76</v>
      </c>
      <c r="N35" t="s">
        <v>76</v>
      </c>
      <c r="P35" t="s">
        <v>40</v>
      </c>
      <c r="Q35" t="s">
        <v>76</v>
      </c>
      <c r="R35" t="s">
        <v>60</v>
      </c>
      <c r="AA35" s="56" t="s">
        <v>154</v>
      </c>
      <c r="AB35" s="57">
        <f>('총괄 내역서'!H34+'총괄 내역서'!H35)</f>
        <v>773379051</v>
      </c>
      <c r="AC35" s="56" t="s">
        <v>155</v>
      </c>
      <c r="AD35" s="58">
        <f t="shared" si="6"/>
        <v>773379051</v>
      </c>
    </row>
    <row r="36" spans="1:30" ht="20.100000000000001" customHeight="1">
      <c r="A36" s="53" t="s">
        <v>197</v>
      </c>
      <c r="B36" s="53" t="s">
        <v>76</v>
      </c>
      <c r="C36" s="53">
        <v>1</v>
      </c>
      <c r="D36" s="53" t="s">
        <v>136</v>
      </c>
      <c r="E36" s="54">
        <f t="shared" si="1"/>
        <v>0</v>
      </c>
      <c r="F36" s="54">
        <f t="shared" si="0"/>
        <v>3039118000</v>
      </c>
      <c r="G36" s="51"/>
      <c r="H36" s="54">
        <f>TRUNC((H34+H35),0)</f>
        <v>773379051</v>
      </c>
      <c r="I36" s="51"/>
      <c r="J36" s="54">
        <f>TRUNC((J34+J35),0)</f>
        <v>1324959051</v>
      </c>
      <c r="K36" s="51"/>
      <c r="L36" s="54">
        <f>TRUNC((L34+L35),0)</f>
        <v>940779898</v>
      </c>
      <c r="M36" s="55" t="s">
        <v>76</v>
      </c>
      <c r="N36" t="s">
        <v>76</v>
      </c>
      <c r="P36" t="s">
        <v>20</v>
      </c>
      <c r="Q36" t="s">
        <v>54</v>
      </c>
      <c r="R36" t="s">
        <v>69</v>
      </c>
      <c r="X36" t="s">
        <v>198</v>
      </c>
      <c r="AA36" s="56" t="s">
        <v>158</v>
      </c>
      <c r="AB36" s="57">
        <f>('총괄 내역서'!J34+'총괄 내역서'!J35)</f>
        <v>1324959051</v>
      </c>
      <c r="AC36" s="56" t="s">
        <v>159</v>
      </c>
      <c r="AD36" s="58">
        <f t="shared" si="6"/>
        <v>1324959051</v>
      </c>
    </row>
    <row r="37" spans="1:30" ht="12.75" hidden="1" customHeight="1">
      <c r="A37" s="53" t="s">
        <v>199</v>
      </c>
      <c r="B37" s="53" t="s">
        <v>76</v>
      </c>
      <c r="C37" s="53"/>
      <c r="D37" s="53" t="s">
        <v>76</v>
      </c>
      <c r="E37" s="54">
        <f t="shared" si="1"/>
        <v>0</v>
      </c>
      <c r="F37" s="54">
        <f t="shared" si="0"/>
        <v>0</v>
      </c>
      <c r="G37" s="51"/>
      <c r="H37" s="54">
        <v>0</v>
      </c>
      <c r="I37" s="51"/>
      <c r="J37" s="54">
        <v>0</v>
      </c>
      <c r="K37" s="51"/>
      <c r="L37" s="54">
        <v>0</v>
      </c>
      <c r="M37" s="55" t="s">
        <v>76</v>
      </c>
      <c r="N37" t="s">
        <v>76</v>
      </c>
      <c r="P37" t="s">
        <v>73</v>
      </c>
      <c r="Q37" t="s">
        <v>200</v>
      </c>
      <c r="R37" t="s">
        <v>76</v>
      </c>
      <c r="AA37" s="56" t="s">
        <v>162</v>
      </c>
      <c r="AB37" s="57">
        <f>('총괄 내역서'!L34+'총괄 내역서'!L35)</f>
        <v>940779898</v>
      </c>
      <c r="AC37" s="56" t="s">
        <v>163</v>
      </c>
      <c r="AD37" s="58">
        <f t="shared" si="6"/>
        <v>940779898</v>
      </c>
    </row>
    <row r="38" spans="1:30" ht="12.75" hidden="1" customHeight="1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2"/>
    </row>
    <row r="39" spans="1:30" ht="12.75" hidden="1" customHeight="1">
      <c r="A39" s="53" t="s">
        <v>29</v>
      </c>
      <c r="B39" s="53" t="s">
        <v>76</v>
      </c>
      <c r="C39" s="53">
        <v>1</v>
      </c>
      <c r="D39" s="53" t="s">
        <v>136</v>
      </c>
      <c r="F39" s="54">
        <f t="shared" ref="F39:F46" si="7">H39+J39+L39</f>
        <v>407739118</v>
      </c>
      <c r="H39" s="54">
        <f>TRUNC(H40+H41+H42+H43+H44+H45,0)</f>
        <v>12567213</v>
      </c>
      <c r="J39" s="54">
        <f>TRUNC(J40+J41+J42+J43+J44+J45,0)</f>
        <v>394682978</v>
      </c>
      <c r="L39" s="54">
        <f>TRUNC(L40+L41+L42+L43+L44+L45,0)</f>
        <v>488927</v>
      </c>
      <c r="M39" s="55" t="s">
        <v>76</v>
      </c>
      <c r="N39" t="s">
        <v>76</v>
      </c>
      <c r="O39" t="s">
        <v>43</v>
      </c>
    </row>
    <row r="40" spans="1:30" ht="12.75" hidden="1" customHeight="1">
      <c r="A40" s="53" t="s">
        <v>201</v>
      </c>
      <c r="B40" s="53" t="s">
        <v>202</v>
      </c>
      <c r="C40" s="53">
        <v>1345.2</v>
      </c>
      <c r="D40" s="53" t="s">
        <v>137</v>
      </c>
      <c r="E40" s="54">
        <f t="shared" ref="E40:E46" si="8">G40+I40+K40</f>
        <v>179684</v>
      </c>
      <c r="F40" s="54">
        <f t="shared" si="7"/>
        <v>241710916</v>
      </c>
      <c r="G40" s="54">
        <v>4482</v>
      </c>
      <c r="H40" s="54">
        <f t="shared" ref="H40:H45" si="9">TRUNC(G40*C40,0)</f>
        <v>6029186</v>
      </c>
      <c r="I40" s="54">
        <v>175202</v>
      </c>
      <c r="J40" s="54">
        <f t="shared" ref="J40:J45" si="10">TRUNC(I40*C40,0)</f>
        <v>235681730</v>
      </c>
      <c r="K40" s="54">
        <v>0</v>
      </c>
      <c r="L40" s="54">
        <f t="shared" ref="L40:L45" si="11">TRUNC(K40*C40,0)</f>
        <v>0</v>
      </c>
      <c r="M40" s="55" t="s">
        <v>76</v>
      </c>
      <c r="N40" t="s">
        <v>76</v>
      </c>
      <c r="P40" t="s">
        <v>12</v>
      </c>
      <c r="Q40" t="s">
        <v>76</v>
      </c>
      <c r="R40" t="s">
        <v>203</v>
      </c>
      <c r="T40" t="s">
        <v>204</v>
      </c>
    </row>
    <row r="41" spans="1:30" ht="12.75" hidden="1" customHeight="1">
      <c r="A41" s="53" t="s">
        <v>205</v>
      </c>
      <c r="B41" s="53" t="s">
        <v>202</v>
      </c>
      <c r="C41" s="53">
        <v>149</v>
      </c>
      <c r="D41" s="53" t="s">
        <v>137</v>
      </c>
      <c r="E41" s="54">
        <f t="shared" si="8"/>
        <v>43906</v>
      </c>
      <c r="F41" s="54">
        <f t="shared" si="7"/>
        <v>6541994</v>
      </c>
      <c r="G41" s="54">
        <v>8147</v>
      </c>
      <c r="H41" s="54">
        <f t="shared" si="9"/>
        <v>1213903</v>
      </c>
      <c r="I41" s="54">
        <v>32626</v>
      </c>
      <c r="J41" s="54">
        <f t="shared" si="10"/>
        <v>4861274</v>
      </c>
      <c r="K41" s="54">
        <v>3133</v>
      </c>
      <c r="L41" s="54">
        <f t="shared" si="11"/>
        <v>466817</v>
      </c>
      <c r="M41" s="55" t="s">
        <v>76</v>
      </c>
      <c r="N41" t="s">
        <v>76</v>
      </c>
      <c r="P41" t="s">
        <v>71</v>
      </c>
      <c r="Q41" t="s">
        <v>76</v>
      </c>
      <c r="R41" t="s">
        <v>206</v>
      </c>
      <c r="T41" t="s">
        <v>204</v>
      </c>
    </row>
    <row r="42" spans="1:30" ht="12.75" hidden="1" customHeight="1">
      <c r="A42" s="53" t="s">
        <v>207</v>
      </c>
      <c r="B42" s="53" t="s">
        <v>202</v>
      </c>
      <c r="C42" s="53">
        <v>1140</v>
      </c>
      <c r="D42" s="53" t="s">
        <v>208</v>
      </c>
      <c r="E42" s="54">
        <f t="shared" si="8"/>
        <v>132966</v>
      </c>
      <c r="F42" s="54">
        <f t="shared" si="7"/>
        <v>151581240</v>
      </c>
      <c r="G42" s="54">
        <v>3086</v>
      </c>
      <c r="H42" s="54">
        <f t="shared" si="9"/>
        <v>3518040</v>
      </c>
      <c r="I42" s="54">
        <v>129880</v>
      </c>
      <c r="J42" s="54">
        <f t="shared" si="10"/>
        <v>148063200</v>
      </c>
      <c r="K42" s="54">
        <v>0</v>
      </c>
      <c r="L42" s="54">
        <f t="shared" si="11"/>
        <v>0</v>
      </c>
      <c r="M42" s="55" t="s">
        <v>76</v>
      </c>
      <c r="N42" t="s">
        <v>76</v>
      </c>
      <c r="P42" t="s">
        <v>53</v>
      </c>
      <c r="Q42" t="s">
        <v>76</v>
      </c>
      <c r="R42" t="s">
        <v>209</v>
      </c>
      <c r="T42" t="s">
        <v>204</v>
      </c>
    </row>
    <row r="43" spans="1:30" ht="12.75" hidden="1" customHeight="1">
      <c r="A43" s="53" t="s">
        <v>210</v>
      </c>
      <c r="B43" s="53" t="s">
        <v>202</v>
      </c>
      <c r="C43" s="53">
        <v>1140</v>
      </c>
      <c r="D43" s="53" t="s">
        <v>208</v>
      </c>
      <c r="E43" s="54">
        <f t="shared" si="8"/>
        <v>3303</v>
      </c>
      <c r="F43" s="54">
        <f t="shared" si="7"/>
        <v>3765420</v>
      </c>
      <c r="G43" s="54">
        <v>0</v>
      </c>
      <c r="H43" s="54">
        <f t="shared" si="9"/>
        <v>0</v>
      </c>
      <c r="I43" s="54">
        <v>3303</v>
      </c>
      <c r="J43" s="54">
        <f t="shared" si="10"/>
        <v>3765420</v>
      </c>
      <c r="K43" s="54">
        <v>0</v>
      </c>
      <c r="L43" s="54">
        <f t="shared" si="11"/>
        <v>0</v>
      </c>
      <c r="M43" s="55" t="s">
        <v>76</v>
      </c>
      <c r="N43" t="s">
        <v>76</v>
      </c>
      <c r="P43" t="s">
        <v>31</v>
      </c>
      <c r="Q43" t="s">
        <v>76</v>
      </c>
      <c r="R43" t="s">
        <v>211</v>
      </c>
      <c r="T43" t="s">
        <v>204</v>
      </c>
    </row>
    <row r="44" spans="1:30" ht="12.75" hidden="1" customHeight="1">
      <c r="A44" s="53" t="s">
        <v>212</v>
      </c>
      <c r="B44" s="53" t="s">
        <v>202</v>
      </c>
      <c r="C44" s="53">
        <v>22</v>
      </c>
      <c r="D44" s="53" t="s">
        <v>213</v>
      </c>
      <c r="E44" s="54">
        <f t="shared" si="8"/>
        <v>44644</v>
      </c>
      <c r="F44" s="54">
        <f t="shared" si="7"/>
        <v>982168</v>
      </c>
      <c r="G44" s="54">
        <v>0</v>
      </c>
      <c r="H44" s="54">
        <f t="shared" si="9"/>
        <v>0</v>
      </c>
      <c r="I44" s="54">
        <v>43639</v>
      </c>
      <c r="J44" s="54">
        <f t="shared" si="10"/>
        <v>960058</v>
      </c>
      <c r="K44" s="54">
        <v>1005</v>
      </c>
      <c r="L44" s="54">
        <f t="shared" si="11"/>
        <v>22110</v>
      </c>
      <c r="M44" s="55" t="s">
        <v>76</v>
      </c>
      <c r="N44" t="s">
        <v>76</v>
      </c>
      <c r="P44" t="s">
        <v>10</v>
      </c>
      <c r="Q44" t="s">
        <v>76</v>
      </c>
      <c r="R44" t="s">
        <v>214</v>
      </c>
      <c r="T44" t="s">
        <v>204</v>
      </c>
    </row>
    <row r="45" spans="1:30" ht="12.75" hidden="1" customHeight="1">
      <c r="A45" s="53" t="s">
        <v>215</v>
      </c>
      <c r="B45" s="53" t="s">
        <v>202</v>
      </c>
      <c r="C45" s="53">
        <v>108</v>
      </c>
      <c r="D45" s="53" t="s">
        <v>213</v>
      </c>
      <c r="E45" s="54">
        <f t="shared" si="8"/>
        <v>29235</v>
      </c>
      <c r="F45" s="54">
        <f t="shared" si="7"/>
        <v>3157380</v>
      </c>
      <c r="G45" s="54">
        <v>16723</v>
      </c>
      <c r="H45" s="54">
        <f t="shared" si="9"/>
        <v>1806084</v>
      </c>
      <c r="I45" s="54">
        <v>12512</v>
      </c>
      <c r="J45" s="54">
        <f t="shared" si="10"/>
        <v>1351296</v>
      </c>
      <c r="K45" s="54">
        <v>0</v>
      </c>
      <c r="L45" s="54">
        <f t="shared" si="11"/>
        <v>0</v>
      </c>
      <c r="M45" s="55" t="s">
        <v>76</v>
      </c>
      <c r="N45" t="s">
        <v>76</v>
      </c>
      <c r="P45" t="s">
        <v>70</v>
      </c>
      <c r="Q45" t="s">
        <v>76</v>
      </c>
      <c r="R45" t="s">
        <v>216</v>
      </c>
      <c r="T45" t="s">
        <v>204</v>
      </c>
    </row>
    <row r="46" spans="1:30" ht="12.75" hidden="1" customHeight="1">
      <c r="A46" s="53" t="s">
        <v>199</v>
      </c>
      <c r="B46" s="53" t="s">
        <v>76</v>
      </c>
      <c r="C46" s="53"/>
      <c r="D46" s="53" t="s">
        <v>76</v>
      </c>
      <c r="E46" s="54">
        <f t="shared" si="8"/>
        <v>0</v>
      </c>
      <c r="F46" s="54">
        <f t="shared" si="7"/>
        <v>0</v>
      </c>
      <c r="G46" s="51"/>
      <c r="H46" s="54">
        <v>0</v>
      </c>
      <c r="I46" s="51"/>
      <c r="J46" s="54">
        <v>0</v>
      </c>
      <c r="K46" s="51"/>
      <c r="L46" s="54">
        <v>0</v>
      </c>
      <c r="M46" s="55" t="s">
        <v>76</v>
      </c>
      <c r="N46" t="s">
        <v>76</v>
      </c>
      <c r="P46" t="s">
        <v>52</v>
      </c>
      <c r="Q46" t="s">
        <v>200</v>
      </c>
      <c r="R46" t="s">
        <v>76</v>
      </c>
    </row>
    <row r="47" spans="1:30" ht="12.75" hidden="1" customHeight="1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2"/>
    </row>
    <row r="48" spans="1:30" ht="12.75" hidden="1" customHeight="1">
      <c r="A48" s="53" t="s">
        <v>38</v>
      </c>
      <c r="B48" s="53" t="s">
        <v>76</v>
      </c>
      <c r="C48" s="53">
        <v>1</v>
      </c>
      <c r="D48" s="53" t="s">
        <v>136</v>
      </c>
      <c r="F48" s="54">
        <f t="shared" ref="F48:F55" si="12">H48+J48+L48</f>
        <v>274629868</v>
      </c>
      <c r="H48" s="54">
        <f>TRUNC(H49+H50+H51+H52+H53+H54,0)</f>
        <v>6391606</v>
      </c>
      <c r="J48" s="54">
        <f>TRUNC(J49+J50+J51+J52+J53+J54,0)</f>
        <v>268100404</v>
      </c>
      <c r="L48" s="54">
        <f>TRUNC(L49+L50+L51+L52+L53+L54,0)</f>
        <v>137858</v>
      </c>
      <c r="M48" s="55" t="s">
        <v>76</v>
      </c>
      <c r="N48" t="s">
        <v>76</v>
      </c>
      <c r="O48" t="s">
        <v>18</v>
      </c>
    </row>
    <row r="49" spans="1:20" ht="12.75" hidden="1" customHeight="1">
      <c r="A49" s="53" t="s">
        <v>217</v>
      </c>
      <c r="B49" s="53" t="s">
        <v>202</v>
      </c>
      <c r="C49" s="53">
        <v>90</v>
      </c>
      <c r="D49" s="53" t="s">
        <v>218</v>
      </c>
      <c r="E49" s="54">
        <f t="shared" ref="E49:E55" si="13">G49+I49+K49</f>
        <v>344501</v>
      </c>
      <c r="F49" s="54">
        <f t="shared" si="12"/>
        <v>31005090</v>
      </c>
      <c r="G49" s="54">
        <v>8200</v>
      </c>
      <c r="H49" s="54">
        <f t="shared" ref="H49:H54" si="14">TRUNC(G49*C49,0)</f>
        <v>738000</v>
      </c>
      <c r="I49" s="54">
        <v>336150</v>
      </c>
      <c r="J49" s="54">
        <f t="shared" ref="J49:J54" si="15">TRUNC(I49*C49,0)</f>
        <v>30253500</v>
      </c>
      <c r="K49" s="54">
        <v>151</v>
      </c>
      <c r="L49" s="54">
        <f t="shared" ref="L49:L54" si="16">TRUNC(K49*C49,0)</f>
        <v>13590</v>
      </c>
      <c r="M49" s="55" t="s">
        <v>76</v>
      </c>
      <c r="N49" t="s">
        <v>76</v>
      </c>
      <c r="P49" t="s">
        <v>12</v>
      </c>
      <c r="Q49" t="s">
        <v>76</v>
      </c>
      <c r="R49" t="s">
        <v>219</v>
      </c>
      <c r="T49" t="s">
        <v>204</v>
      </c>
    </row>
    <row r="50" spans="1:20" ht="12.75" hidden="1" customHeight="1">
      <c r="A50" s="53" t="s">
        <v>220</v>
      </c>
      <c r="B50" s="53" t="s">
        <v>202</v>
      </c>
      <c r="C50" s="53">
        <v>818</v>
      </c>
      <c r="D50" s="53" t="s">
        <v>218</v>
      </c>
      <c r="E50" s="54">
        <f t="shared" si="13"/>
        <v>80134</v>
      </c>
      <c r="F50" s="54">
        <f t="shared" si="12"/>
        <v>65549612</v>
      </c>
      <c r="G50" s="54">
        <v>2062</v>
      </c>
      <c r="H50" s="54">
        <f t="shared" si="14"/>
        <v>1686716</v>
      </c>
      <c r="I50" s="54">
        <v>77921</v>
      </c>
      <c r="J50" s="54">
        <f t="shared" si="15"/>
        <v>63739378</v>
      </c>
      <c r="K50" s="54">
        <v>151</v>
      </c>
      <c r="L50" s="54">
        <f t="shared" si="16"/>
        <v>123518</v>
      </c>
      <c r="M50" s="55" t="s">
        <v>76</v>
      </c>
      <c r="N50" t="s">
        <v>76</v>
      </c>
      <c r="P50" t="s">
        <v>71</v>
      </c>
      <c r="Q50" t="s">
        <v>76</v>
      </c>
      <c r="R50" t="s">
        <v>221</v>
      </c>
      <c r="T50" t="s">
        <v>204</v>
      </c>
    </row>
    <row r="51" spans="1:20" ht="12.75" hidden="1" customHeight="1">
      <c r="A51" s="53" t="s">
        <v>222</v>
      </c>
      <c r="B51" s="53" t="s">
        <v>202</v>
      </c>
      <c r="C51" s="53">
        <v>1</v>
      </c>
      <c r="D51" s="53" t="s">
        <v>218</v>
      </c>
      <c r="E51" s="54">
        <f t="shared" si="13"/>
        <v>172250</v>
      </c>
      <c r="F51" s="54">
        <f t="shared" si="12"/>
        <v>172250</v>
      </c>
      <c r="G51" s="54">
        <v>4100</v>
      </c>
      <c r="H51" s="54">
        <f t="shared" si="14"/>
        <v>4100</v>
      </c>
      <c r="I51" s="54">
        <v>168075</v>
      </c>
      <c r="J51" s="54">
        <f t="shared" si="15"/>
        <v>168075</v>
      </c>
      <c r="K51" s="54">
        <v>75</v>
      </c>
      <c r="L51" s="54">
        <f t="shared" si="16"/>
        <v>75</v>
      </c>
      <c r="M51" s="55" t="s">
        <v>76</v>
      </c>
      <c r="N51" t="s">
        <v>76</v>
      </c>
      <c r="P51" t="s">
        <v>53</v>
      </c>
      <c r="Q51" t="s">
        <v>76</v>
      </c>
      <c r="R51" t="s">
        <v>223</v>
      </c>
      <c r="T51" t="s">
        <v>204</v>
      </c>
    </row>
    <row r="52" spans="1:20" ht="12.75" hidden="1" customHeight="1">
      <c r="A52" s="53" t="s">
        <v>224</v>
      </c>
      <c r="B52" s="53" t="s">
        <v>202</v>
      </c>
      <c r="C52" s="53">
        <v>9</v>
      </c>
      <c r="D52" s="53" t="s">
        <v>218</v>
      </c>
      <c r="E52" s="54">
        <f t="shared" si="13"/>
        <v>40064</v>
      </c>
      <c r="F52" s="54">
        <f t="shared" si="12"/>
        <v>360576</v>
      </c>
      <c r="G52" s="54">
        <v>1030</v>
      </c>
      <c r="H52" s="54">
        <f t="shared" si="14"/>
        <v>9270</v>
      </c>
      <c r="I52" s="54">
        <v>38959</v>
      </c>
      <c r="J52" s="54">
        <f t="shared" si="15"/>
        <v>350631</v>
      </c>
      <c r="K52" s="54">
        <v>75</v>
      </c>
      <c r="L52" s="54">
        <f t="shared" si="16"/>
        <v>675</v>
      </c>
      <c r="M52" s="55" t="s">
        <v>76</v>
      </c>
      <c r="N52" t="s">
        <v>76</v>
      </c>
      <c r="P52" t="s">
        <v>31</v>
      </c>
      <c r="Q52" t="s">
        <v>76</v>
      </c>
      <c r="R52" t="s">
        <v>225</v>
      </c>
      <c r="T52" t="s">
        <v>204</v>
      </c>
    </row>
    <row r="53" spans="1:20" ht="12.75" hidden="1" customHeight="1">
      <c r="A53" s="53" t="s">
        <v>226</v>
      </c>
      <c r="B53" s="53" t="s">
        <v>202</v>
      </c>
      <c r="C53" s="53">
        <v>1140</v>
      </c>
      <c r="D53" s="53" t="s">
        <v>208</v>
      </c>
      <c r="E53" s="54">
        <f t="shared" si="13"/>
        <v>149444</v>
      </c>
      <c r="F53" s="54">
        <f t="shared" si="12"/>
        <v>170366160</v>
      </c>
      <c r="G53" s="54">
        <v>3468</v>
      </c>
      <c r="H53" s="54">
        <f t="shared" si="14"/>
        <v>3953520</v>
      </c>
      <c r="I53" s="54">
        <v>145976</v>
      </c>
      <c r="J53" s="54">
        <f t="shared" si="15"/>
        <v>166412640</v>
      </c>
      <c r="K53" s="54">
        <v>0</v>
      </c>
      <c r="L53" s="54">
        <f t="shared" si="16"/>
        <v>0</v>
      </c>
      <c r="M53" s="55" t="s">
        <v>76</v>
      </c>
      <c r="N53" t="s">
        <v>76</v>
      </c>
      <c r="P53" t="s">
        <v>10</v>
      </c>
      <c r="Q53" t="s">
        <v>76</v>
      </c>
      <c r="R53" t="s">
        <v>227</v>
      </c>
      <c r="T53" t="s">
        <v>204</v>
      </c>
    </row>
    <row r="54" spans="1:20" ht="12.75" hidden="1" customHeight="1">
      <c r="A54" s="53" t="s">
        <v>228</v>
      </c>
      <c r="B54" s="53" t="s">
        <v>229</v>
      </c>
      <c r="C54" s="53">
        <v>1826</v>
      </c>
      <c r="D54" s="53" t="s">
        <v>213</v>
      </c>
      <c r="E54" s="54">
        <f t="shared" si="13"/>
        <v>3930</v>
      </c>
      <c r="F54" s="54">
        <f t="shared" si="12"/>
        <v>7176180</v>
      </c>
      <c r="G54" s="54">
        <v>0</v>
      </c>
      <c r="H54" s="54">
        <f t="shared" si="14"/>
        <v>0</v>
      </c>
      <c r="I54" s="54">
        <v>3930</v>
      </c>
      <c r="J54" s="54">
        <f t="shared" si="15"/>
        <v>7176180</v>
      </c>
      <c r="K54" s="54">
        <v>0</v>
      </c>
      <c r="L54" s="54">
        <f t="shared" si="16"/>
        <v>0</v>
      </c>
      <c r="M54" s="55" t="s">
        <v>76</v>
      </c>
      <c r="N54" t="s">
        <v>76</v>
      </c>
      <c r="P54" t="s">
        <v>70</v>
      </c>
      <c r="Q54" t="s">
        <v>76</v>
      </c>
      <c r="R54" t="s">
        <v>230</v>
      </c>
      <c r="T54" t="s">
        <v>204</v>
      </c>
    </row>
    <row r="55" spans="1:20" ht="12.75" hidden="1" customHeight="1">
      <c r="A55" s="53" t="s">
        <v>199</v>
      </c>
      <c r="B55" s="53" t="s">
        <v>76</v>
      </c>
      <c r="C55" s="53"/>
      <c r="D55" s="53" t="s">
        <v>76</v>
      </c>
      <c r="E55" s="54">
        <f t="shared" si="13"/>
        <v>0</v>
      </c>
      <c r="F55" s="54">
        <f t="shared" si="12"/>
        <v>0</v>
      </c>
      <c r="G55" s="51"/>
      <c r="H55" s="54">
        <v>0</v>
      </c>
      <c r="I55" s="51"/>
      <c r="J55" s="54">
        <v>0</v>
      </c>
      <c r="K55" s="51"/>
      <c r="L55" s="54">
        <v>0</v>
      </c>
      <c r="M55" s="55" t="s">
        <v>76</v>
      </c>
      <c r="N55" t="s">
        <v>76</v>
      </c>
      <c r="P55" t="s">
        <v>52</v>
      </c>
      <c r="Q55" t="s">
        <v>200</v>
      </c>
      <c r="R55" t="s">
        <v>76</v>
      </c>
    </row>
    <row r="56" spans="1:20" ht="12.75" hidden="1" customHeight="1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2"/>
    </row>
    <row r="57" spans="1:20" ht="12.75" hidden="1" customHeight="1">
      <c r="A57" s="53" t="s">
        <v>27</v>
      </c>
      <c r="B57" s="53" t="s">
        <v>76</v>
      </c>
      <c r="C57" s="53">
        <v>1</v>
      </c>
      <c r="D57" s="53" t="s">
        <v>136</v>
      </c>
      <c r="F57" s="54">
        <f t="shared" ref="F57:F63" si="17">H57+J57+L57</f>
        <v>424767088</v>
      </c>
      <c r="H57" s="54">
        <f>TRUNC(H58+H59+H60+H61+H62,0)</f>
        <v>133635546</v>
      </c>
      <c r="J57" s="54">
        <f>TRUNC(J58+J59+J60+J61+J62,0)</f>
        <v>290971045</v>
      </c>
      <c r="L57" s="54">
        <f>TRUNC(L58+L59+L60+L61+L62,0)</f>
        <v>160497</v>
      </c>
      <c r="M57" s="55" t="s">
        <v>76</v>
      </c>
      <c r="N57" t="s">
        <v>76</v>
      </c>
      <c r="O57" t="s">
        <v>55</v>
      </c>
    </row>
    <row r="58" spans="1:20" ht="12.75" hidden="1" customHeight="1">
      <c r="A58" s="53" t="s">
        <v>231</v>
      </c>
      <c r="B58" s="53" t="s">
        <v>202</v>
      </c>
      <c r="C58" s="53">
        <v>877</v>
      </c>
      <c r="D58" s="53" t="s">
        <v>213</v>
      </c>
      <c r="E58" s="54">
        <f t="shared" ref="E58:E63" si="18">G58+I58+K58</f>
        <v>4015</v>
      </c>
      <c r="F58" s="54">
        <f t="shared" si="17"/>
        <v>3521155</v>
      </c>
      <c r="G58" s="54">
        <v>1151</v>
      </c>
      <c r="H58" s="54">
        <f>TRUNC(G58*C58,0)</f>
        <v>1009427</v>
      </c>
      <c r="I58" s="54">
        <v>2864</v>
      </c>
      <c r="J58" s="54">
        <f>TRUNC(I58*C58,0)</f>
        <v>2511728</v>
      </c>
      <c r="K58" s="54">
        <v>0</v>
      </c>
      <c r="L58" s="54">
        <f>TRUNC(K58*C58,0)</f>
        <v>0</v>
      </c>
      <c r="M58" s="55" t="s">
        <v>76</v>
      </c>
      <c r="N58" t="s">
        <v>76</v>
      </c>
      <c r="P58" t="s">
        <v>12</v>
      </c>
      <c r="Q58" t="s">
        <v>76</v>
      </c>
      <c r="R58" t="s">
        <v>232</v>
      </c>
      <c r="T58" t="s">
        <v>204</v>
      </c>
    </row>
    <row r="59" spans="1:20" ht="12.75" hidden="1" customHeight="1">
      <c r="A59" s="53" t="s">
        <v>233</v>
      </c>
      <c r="B59" s="53" t="s">
        <v>229</v>
      </c>
      <c r="C59" s="53">
        <v>1816</v>
      </c>
      <c r="D59" s="53" t="s">
        <v>218</v>
      </c>
      <c r="E59" s="54">
        <f t="shared" si="18"/>
        <v>13750</v>
      </c>
      <c r="F59" s="54">
        <f t="shared" si="17"/>
        <v>24970000</v>
      </c>
      <c r="G59" s="54">
        <v>4884</v>
      </c>
      <c r="H59" s="54">
        <f>TRUNC(G59*C59,0)</f>
        <v>8869344</v>
      </c>
      <c r="I59" s="54">
        <v>8786</v>
      </c>
      <c r="J59" s="54">
        <f>TRUNC(I59*C59,0)</f>
        <v>15955376</v>
      </c>
      <c r="K59" s="54">
        <v>80</v>
      </c>
      <c r="L59" s="54">
        <f>TRUNC(K59*C59,0)</f>
        <v>145280</v>
      </c>
      <c r="M59" s="55" t="s">
        <v>76</v>
      </c>
      <c r="N59" t="s">
        <v>76</v>
      </c>
      <c r="P59" t="s">
        <v>71</v>
      </c>
      <c r="Q59" t="s">
        <v>76</v>
      </c>
      <c r="R59" t="s">
        <v>234</v>
      </c>
      <c r="T59" t="s">
        <v>204</v>
      </c>
    </row>
    <row r="60" spans="1:20" ht="12.75" hidden="1" customHeight="1">
      <c r="A60" s="53" t="s">
        <v>235</v>
      </c>
      <c r="B60" s="53" t="s">
        <v>202</v>
      </c>
      <c r="C60" s="53">
        <v>585.29</v>
      </c>
      <c r="D60" s="53" t="s">
        <v>137</v>
      </c>
      <c r="E60" s="54">
        <f t="shared" si="18"/>
        <v>405456</v>
      </c>
      <c r="F60" s="54">
        <f t="shared" si="17"/>
        <v>237309341</v>
      </c>
      <c r="G60" s="54">
        <v>203088</v>
      </c>
      <c r="H60" s="54">
        <f>TRUNC(G60*C60,0)</f>
        <v>118865375</v>
      </c>
      <c r="I60" s="54">
        <v>202342</v>
      </c>
      <c r="J60" s="54">
        <f>TRUNC(I60*C60,0)</f>
        <v>118428749</v>
      </c>
      <c r="K60" s="54">
        <v>26</v>
      </c>
      <c r="L60" s="54">
        <f>TRUNC(K60*C60,0)</f>
        <v>15217</v>
      </c>
      <c r="M60" s="55" t="s">
        <v>76</v>
      </c>
      <c r="N60" t="s">
        <v>76</v>
      </c>
      <c r="P60" t="s">
        <v>53</v>
      </c>
      <c r="Q60" t="s">
        <v>76</v>
      </c>
      <c r="R60" t="s">
        <v>236</v>
      </c>
      <c r="T60" t="s">
        <v>204</v>
      </c>
    </row>
    <row r="61" spans="1:20" ht="12.75" hidden="1" customHeight="1">
      <c r="A61" s="53" t="s">
        <v>237</v>
      </c>
      <c r="B61" s="53" t="s">
        <v>202</v>
      </c>
      <c r="C61" s="53">
        <v>1140</v>
      </c>
      <c r="D61" s="53" t="s">
        <v>208</v>
      </c>
      <c r="E61" s="54">
        <f t="shared" si="18"/>
        <v>138270</v>
      </c>
      <c r="F61" s="54">
        <f t="shared" si="17"/>
        <v>157627800</v>
      </c>
      <c r="G61" s="54">
        <v>3210</v>
      </c>
      <c r="H61" s="54">
        <f>TRUNC(G61*C61,0)</f>
        <v>3659400</v>
      </c>
      <c r="I61" s="54">
        <v>135060</v>
      </c>
      <c r="J61" s="54">
        <f>TRUNC(I61*C61,0)</f>
        <v>153968400</v>
      </c>
      <c r="K61" s="54">
        <v>0</v>
      </c>
      <c r="L61" s="54">
        <f>TRUNC(K61*C61,0)</f>
        <v>0</v>
      </c>
      <c r="M61" s="55" t="s">
        <v>76</v>
      </c>
      <c r="N61" t="s">
        <v>76</v>
      </c>
      <c r="P61" t="s">
        <v>31</v>
      </c>
      <c r="Q61" t="s">
        <v>76</v>
      </c>
      <c r="R61" t="s">
        <v>238</v>
      </c>
      <c r="T61" t="s">
        <v>204</v>
      </c>
    </row>
    <row r="62" spans="1:20" ht="12.75" hidden="1" customHeight="1">
      <c r="A62" s="53" t="s">
        <v>239</v>
      </c>
      <c r="B62" s="53" t="s">
        <v>202</v>
      </c>
      <c r="C62" s="53">
        <v>28</v>
      </c>
      <c r="D62" s="53" t="s">
        <v>213</v>
      </c>
      <c r="E62" s="54">
        <f t="shared" si="18"/>
        <v>47814</v>
      </c>
      <c r="F62" s="54">
        <f t="shared" si="17"/>
        <v>1338792</v>
      </c>
      <c r="G62" s="54">
        <v>44000</v>
      </c>
      <c r="H62" s="54">
        <f>TRUNC(G62*C62,0)</f>
        <v>1232000</v>
      </c>
      <c r="I62" s="54">
        <v>3814</v>
      </c>
      <c r="J62" s="54">
        <f>TRUNC(I62*C62,0)</f>
        <v>106792</v>
      </c>
      <c r="K62" s="54">
        <v>0</v>
      </c>
      <c r="L62" s="54">
        <f>TRUNC(K62*C62,0)</f>
        <v>0</v>
      </c>
      <c r="M62" s="55" t="s">
        <v>76</v>
      </c>
      <c r="N62" t="s">
        <v>76</v>
      </c>
      <c r="P62" t="s">
        <v>70</v>
      </c>
      <c r="Q62" t="s">
        <v>76</v>
      </c>
      <c r="R62" t="s">
        <v>240</v>
      </c>
      <c r="T62" t="s">
        <v>204</v>
      </c>
    </row>
    <row r="63" spans="1:20" ht="12.75" hidden="1" customHeight="1">
      <c r="A63" s="53" t="s">
        <v>199</v>
      </c>
      <c r="B63" s="53" t="s">
        <v>76</v>
      </c>
      <c r="C63" s="53"/>
      <c r="D63" s="53" t="s">
        <v>76</v>
      </c>
      <c r="E63" s="54">
        <f t="shared" si="18"/>
        <v>0</v>
      </c>
      <c r="F63" s="54">
        <f t="shared" si="17"/>
        <v>0</v>
      </c>
      <c r="G63" s="51"/>
      <c r="H63" s="54">
        <v>0</v>
      </c>
      <c r="I63" s="51"/>
      <c r="J63" s="54">
        <v>0</v>
      </c>
      <c r="K63" s="51"/>
      <c r="L63" s="54">
        <v>0</v>
      </c>
      <c r="M63" s="55" t="s">
        <v>76</v>
      </c>
      <c r="N63" t="s">
        <v>76</v>
      </c>
      <c r="P63" t="s">
        <v>52</v>
      </c>
      <c r="Q63" t="s">
        <v>200</v>
      </c>
      <c r="R63" t="s">
        <v>76</v>
      </c>
    </row>
    <row r="64" spans="1:20" ht="12.75" hidden="1" customHeight="1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2"/>
    </row>
    <row r="65" spans="1:20" ht="12.75" hidden="1" customHeight="1">
      <c r="A65" s="53" t="s">
        <v>57</v>
      </c>
      <c r="B65" s="53" t="s">
        <v>76</v>
      </c>
      <c r="C65" s="53">
        <v>1</v>
      </c>
      <c r="D65" s="53" t="s">
        <v>136</v>
      </c>
      <c r="F65" s="54">
        <f>H65+J65+L65</f>
        <v>22797272</v>
      </c>
      <c r="H65" s="54">
        <f>TRUNC(H66+H67,0)</f>
        <v>415883</v>
      </c>
      <c r="J65" s="54">
        <f>TRUNC(J66+J67,0)</f>
        <v>22118553</v>
      </c>
      <c r="L65" s="54">
        <f>TRUNC(L66+L67,0)</f>
        <v>262836</v>
      </c>
      <c r="M65" s="55" t="s">
        <v>76</v>
      </c>
      <c r="N65" t="s">
        <v>76</v>
      </c>
      <c r="O65" t="s">
        <v>3</v>
      </c>
    </row>
    <row r="66" spans="1:20" ht="12.75" hidden="1" customHeight="1">
      <c r="A66" s="53" t="s">
        <v>241</v>
      </c>
      <c r="B66" s="53" t="s">
        <v>202</v>
      </c>
      <c r="C66" s="53">
        <v>394.65</v>
      </c>
      <c r="D66" s="53" t="s">
        <v>242</v>
      </c>
      <c r="E66" s="54">
        <f>G66+I66+K66</f>
        <v>57409</v>
      </c>
      <c r="F66" s="54">
        <f>H66+J66+L66</f>
        <v>22656460</v>
      </c>
      <c r="G66" s="54">
        <v>697</v>
      </c>
      <c r="H66" s="54">
        <f>TRUNC(G66*C66,0)</f>
        <v>275071</v>
      </c>
      <c r="I66" s="54">
        <v>56046</v>
      </c>
      <c r="J66" s="54">
        <f>TRUNC(I66*C66,0)</f>
        <v>22118553</v>
      </c>
      <c r="K66" s="54">
        <v>666</v>
      </c>
      <c r="L66" s="54">
        <f>TRUNC(K66*C66,0)</f>
        <v>262836</v>
      </c>
      <c r="M66" s="55" t="s">
        <v>76</v>
      </c>
      <c r="N66" t="s">
        <v>76</v>
      </c>
      <c r="P66" t="s">
        <v>12</v>
      </c>
      <c r="Q66" t="s">
        <v>76</v>
      </c>
      <c r="R66" t="s">
        <v>243</v>
      </c>
      <c r="T66" t="s">
        <v>204</v>
      </c>
    </row>
    <row r="67" spans="1:20" ht="12.75" hidden="1" customHeight="1">
      <c r="A67" s="53" t="s">
        <v>244</v>
      </c>
      <c r="B67" s="53" t="s">
        <v>76</v>
      </c>
      <c r="C67" s="53">
        <v>37.6</v>
      </c>
      <c r="D67" s="53" t="s">
        <v>242</v>
      </c>
      <c r="E67" s="54">
        <f>G67+I67+K67</f>
        <v>3745</v>
      </c>
      <c r="F67" s="54">
        <f>H67+J67+L67</f>
        <v>140812</v>
      </c>
      <c r="G67" s="54">
        <v>3745</v>
      </c>
      <c r="H67" s="54">
        <f>TRUNC(G67*C67,0)</f>
        <v>140812</v>
      </c>
      <c r="I67" s="54">
        <v>0</v>
      </c>
      <c r="J67" s="54">
        <f>TRUNC(I67*C67,0)</f>
        <v>0</v>
      </c>
      <c r="K67" s="54">
        <v>0</v>
      </c>
      <c r="L67" s="54">
        <f>TRUNC(K67*C67,0)</f>
        <v>0</v>
      </c>
      <c r="M67" s="55" t="s">
        <v>76</v>
      </c>
      <c r="N67" t="s">
        <v>76</v>
      </c>
      <c r="P67" t="s">
        <v>71</v>
      </c>
      <c r="Q67" t="s">
        <v>76</v>
      </c>
      <c r="R67" t="s">
        <v>245</v>
      </c>
      <c r="T67" t="s">
        <v>204</v>
      </c>
    </row>
    <row r="68" spans="1:20" ht="12.75" hidden="1" customHeight="1">
      <c r="A68" s="53" t="s">
        <v>199</v>
      </c>
      <c r="B68" s="53" t="s">
        <v>76</v>
      </c>
      <c r="C68" s="53"/>
      <c r="D68" s="53" t="s">
        <v>76</v>
      </c>
      <c r="E68" s="54">
        <f>G68+I68+K68</f>
        <v>0</v>
      </c>
      <c r="F68" s="54">
        <f>H68+J68+L68</f>
        <v>0</v>
      </c>
      <c r="G68" s="51"/>
      <c r="H68" s="54">
        <v>0</v>
      </c>
      <c r="I68" s="51"/>
      <c r="J68" s="54">
        <v>0</v>
      </c>
      <c r="K68" s="51"/>
      <c r="L68" s="54">
        <v>0</v>
      </c>
      <c r="M68" s="55" t="s">
        <v>76</v>
      </c>
      <c r="N68" t="s">
        <v>76</v>
      </c>
      <c r="P68" t="s">
        <v>53</v>
      </c>
      <c r="Q68" t="s">
        <v>200</v>
      </c>
      <c r="R68" t="s">
        <v>76</v>
      </c>
    </row>
    <row r="69" spans="1:20" ht="12.75" hidden="1" customHeight="1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2"/>
    </row>
    <row r="70" spans="1:20" ht="12.75" hidden="1" customHeight="1">
      <c r="A70" s="53" t="s">
        <v>246</v>
      </c>
      <c r="B70" s="53" t="s">
        <v>76</v>
      </c>
      <c r="C70" s="53">
        <v>1</v>
      </c>
      <c r="D70" s="53" t="s">
        <v>136</v>
      </c>
      <c r="F70" s="54">
        <f t="shared" ref="F70:F76" si="19">H70+J70+L70</f>
        <v>6798940</v>
      </c>
      <c r="H70" s="54">
        <f>TRUNC(H71+H72+H73+H74+H75,0)</f>
        <v>1724306</v>
      </c>
      <c r="J70" s="54">
        <f>TRUNC(J71+J72+J73+J74+J75,0)</f>
        <v>5070804</v>
      </c>
      <c r="L70" s="54">
        <f>TRUNC(L71+L72+L73+L74+L75,0)</f>
        <v>3830</v>
      </c>
      <c r="M70" s="55" t="s">
        <v>76</v>
      </c>
      <c r="N70" t="s">
        <v>76</v>
      </c>
      <c r="O70" t="s">
        <v>47</v>
      </c>
    </row>
    <row r="71" spans="1:20" ht="12.75" hidden="1" customHeight="1">
      <c r="A71" s="53" t="s">
        <v>247</v>
      </c>
      <c r="B71" s="53" t="s">
        <v>202</v>
      </c>
      <c r="C71" s="53">
        <v>0.02</v>
      </c>
      <c r="D71" s="53" t="s">
        <v>248</v>
      </c>
      <c r="E71" s="54">
        <f t="shared" ref="E71:E76" si="20">G71+I71+K71</f>
        <v>41916517</v>
      </c>
      <c r="F71" s="54">
        <f t="shared" si="19"/>
        <v>838329</v>
      </c>
      <c r="G71" s="54">
        <v>750963</v>
      </c>
      <c r="H71" s="54">
        <f>TRUNC(G71*C71,0)</f>
        <v>15019</v>
      </c>
      <c r="I71" s="54">
        <v>41113387</v>
      </c>
      <c r="J71" s="54">
        <f>TRUNC(I71*C71,0)</f>
        <v>822267</v>
      </c>
      <c r="K71" s="54">
        <v>52167</v>
      </c>
      <c r="L71" s="54">
        <f>TRUNC(K71*C71,0)</f>
        <v>1043</v>
      </c>
      <c r="M71" s="55" t="s">
        <v>76</v>
      </c>
      <c r="N71" t="s">
        <v>76</v>
      </c>
      <c r="P71" t="s">
        <v>12</v>
      </c>
      <c r="Q71" t="s">
        <v>76</v>
      </c>
      <c r="R71" t="s">
        <v>249</v>
      </c>
      <c r="T71" t="s">
        <v>204</v>
      </c>
    </row>
    <row r="72" spans="1:20" ht="12.75" hidden="1" customHeight="1">
      <c r="A72" s="53" t="s">
        <v>250</v>
      </c>
      <c r="B72" s="53" t="s">
        <v>202</v>
      </c>
      <c r="C72" s="53">
        <v>0.02</v>
      </c>
      <c r="D72" s="53" t="s">
        <v>248</v>
      </c>
      <c r="E72" s="54">
        <f t="shared" si="20"/>
        <v>42232696</v>
      </c>
      <c r="F72" s="54">
        <f t="shared" si="19"/>
        <v>844653</v>
      </c>
      <c r="G72" s="54">
        <v>757163</v>
      </c>
      <c r="H72" s="54">
        <f>TRUNC(G72*C72,0)</f>
        <v>15143</v>
      </c>
      <c r="I72" s="54">
        <v>41423366</v>
      </c>
      <c r="J72" s="54">
        <f>TRUNC(I72*C72,0)</f>
        <v>828467</v>
      </c>
      <c r="K72" s="54">
        <v>52167</v>
      </c>
      <c r="L72" s="54">
        <f>TRUNC(K72*C72,0)</f>
        <v>1043</v>
      </c>
      <c r="M72" s="55" t="s">
        <v>76</v>
      </c>
      <c r="N72" t="s">
        <v>76</v>
      </c>
      <c r="P72" t="s">
        <v>71</v>
      </c>
      <c r="Q72" t="s">
        <v>76</v>
      </c>
      <c r="R72" t="s">
        <v>251</v>
      </c>
      <c r="T72" t="s">
        <v>204</v>
      </c>
    </row>
    <row r="73" spans="1:20" ht="12.75" hidden="1" customHeight="1">
      <c r="A73" s="53" t="s">
        <v>252</v>
      </c>
      <c r="B73" s="53" t="s">
        <v>202</v>
      </c>
      <c r="C73" s="53">
        <v>8</v>
      </c>
      <c r="D73" s="53" t="s">
        <v>213</v>
      </c>
      <c r="E73" s="54">
        <f t="shared" si="20"/>
        <v>20192</v>
      </c>
      <c r="F73" s="54">
        <f t="shared" si="19"/>
        <v>161536</v>
      </c>
      <c r="G73" s="54">
        <v>387</v>
      </c>
      <c r="H73" s="54">
        <f>TRUNC(G73*C73,0)</f>
        <v>3096</v>
      </c>
      <c r="I73" s="54">
        <v>19587</v>
      </c>
      <c r="J73" s="54">
        <f>TRUNC(I73*C73,0)</f>
        <v>156696</v>
      </c>
      <c r="K73" s="54">
        <v>218</v>
      </c>
      <c r="L73" s="54">
        <f>TRUNC(K73*C73,0)</f>
        <v>1744</v>
      </c>
      <c r="M73" s="55" t="s">
        <v>76</v>
      </c>
      <c r="N73" t="s">
        <v>76</v>
      </c>
      <c r="P73" t="s">
        <v>53</v>
      </c>
      <c r="Q73" t="s">
        <v>76</v>
      </c>
      <c r="R73" t="s">
        <v>253</v>
      </c>
      <c r="T73" t="s">
        <v>204</v>
      </c>
    </row>
    <row r="74" spans="1:20" ht="12.75" hidden="1" customHeight="1">
      <c r="A74" s="53" t="s">
        <v>254</v>
      </c>
      <c r="B74" s="53" t="s">
        <v>202</v>
      </c>
      <c r="C74" s="53">
        <v>8</v>
      </c>
      <c r="D74" s="53" t="s">
        <v>213</v>
      </c>
      <c r="E74" s="54">
        <f t="shared" si="20"/>
        <v>547445</v>
      </c>
      <c r="F74" s="54">
        <f t="shared" si="19"/>
        <v>4379560</v>
      </c>
      <c r="G74" s="54">
        <v>211381</v>
      </c>
      <c r="H74" s="54">
        <f>TRUNC(G74*C74,0)</f>
        <v>1691048</v>
      </c>
      <c r="I74" s="54">
        <v>336064</v>
      </c>
      <c r="J74" s="54">
        <f>TRUNC(I74*C74,0)</f>
        <v>2688512</v>
      </c>
      <c r="K74" s="54">
        <v>0</v>
      </c>
      <c r="L74" s="54">
        <f>TRUNC(K74*C74,0)</f>
        <v>0</v>
      </c>
      <c r="M74" s="55" t="s">
        <v>76</v>
      </c>
      <c r="N74" t="s">
        <v>76</v>
      </c>
      <c r="P74" t="s">
        <v>31</v>
      </c>
      <c r="Q74" t="s">
        <v>76</v>
      </c>
      <c r="R74" t="s">
        <v>255</v>
      </c>
      <c r="T74" t="s">
        <v>204</v>
      </c>
    </row>
    <row r="75" spans="1:20" ht="12.75" hidden="1" customHeight="1">
      <c r="A75" s="53" t="s">
        <v>256</v>
      </c>
      <c r="B75" s="53" t="s">
        <v>202</v>
      </c>
      <c r="C75" s="53">
        <v>23</v>
      </c>
      <c r="D75" s="53" t="s">
        <v>213</v>
      </c>
      <c r="E75" s="54">
        <f t="shared" si="20"/>
        <v>24994</v>
      </c>
      <c r="F75" s="54">
        <f t="shared" si="19"/>
        <v>574862</v>
      </c>
      <c r="G75" s="54">
        <v>0</v>
      </c>
      <c r="H75" s="54">
        <f>TRUNC(G75*C75,0)</f>
        <v>0</v>
      </c>
      <c r="I75" s="54">
        <v>24994</v>
      </c>
      <c r="J75" s="54">
        <f>TRUNC(I75*C75,0)</f>
        <v>574862</v>
      </c>
      <c r="K75" s="54">
        <v>0</v>
      </c>
      <c r="L75" s="54">
        <f>TRUNC(K75*C75,0)</f>
        <v>0</v>
      </c>
      <c r="M75" s="55" t="s">
        <v>76</v>
      </c>
      <c r="N75" t="s">
        <v>76</v>
      </c>
      <c r="P75" t="s">
        <v>10</v>
      </c>
      <c r="Q75" t="s">
        <v>76</v>
      </c>
      <c r="R75" t="s">
        <v>257</v>
      </c>
      <c r="T75" t="s">
        <v>204</v>
      </c>
    </row>
    <row r="76" spans="1:20" ht="12.75" hidden="1" customHeight="1">
      <c r="A76" s="53" t="s">
        <v>199</v>
      </c>
      <c r="B76" s="53" t="s">
        <v>76</v>
      </c>
      <c r="C76" s="53"/>
      <c r="D76" s="53" t="s">
        <v>76</v>
      </c>
      <c r="E76" s="54">
        <f t="shared" si="20"/>
        <v>0</v>
      </c>
      <c r="F76" s="54">
        <f t="shared" si="19"/>
        <v>0</v>
      </c>
      <c r="G76" s="51"/>
      <c r="H76" s="54">
        <v>0</v>
      </c>
      <c r="I76" s="51"/>
      <c r="J76" s="54">
        <v>0</v>
      </c>
      <c r="K76" s="51"/>
      <c r="L76" s="54">
        <v>0</v>
      </c>
      <c r="M76" s="55" t="s">
        <v>76</v>
      </c>
      <c r="N76" t="s">
        <v>76</v>
      </c>
      <c r="P76" t="s">
        <v>70</v>
      </c>
      <c r="Q76" t="s">
        <v>200</v>
      </c>
      <c r="R76" t="s">
        <v>76</v>
      </c>
    </row>
    <row r="77" spans="1:20" ht="12.75" hidden="1" customHeight="1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2"/>
    </row>
    <row r="78" spans="1:20" ht="12.75" hidden="1" customHeight="1">
      <c r="A78" s="53" t="s">
        <v>46</v>
      </c>
      <c r="B78" s="53" t="s">
        <v>76</v>
      </c>
      <c r="C78" s="53">
        <v>1</v>
      </c>
      <c r="D78" s="53" t="s">
        <v>136</v>
      </c>
      <c r="F78" s="54">
        <f>H78+J78+L78</f>
        <v>51467991</v>
      </c>
      <c r="H78" s="54">
        <f>TRUNC(H79+H80,0)</f>
        <v>683927</v>
      </c>
      <c r="J78" s="54">
        <f>TRUNC(J79+J80,0)</f>
        <v>50301388</v>
      </c>
      <c r="L78" s="54">
        <f>TRUNC(L79+L80,0)</f>
        <v>482676</v>
      </c>
      <c r="M78" s="55" t="s">
        <v>76</v>
      </c>
      <c r="N78" t="s">
        <v>76</v>
      </c>
      <c r="O78" t="s">
        <v>15</v>
      </c>
    </row>
    <row r="79" spans="1:20" ht="12.75" hidden="1" customHeight="1">
      <c r="A79" s="53" t="s">
        <v>258</v>
      </c>
      <c r="B79" s="53" t="s">
        <v>259</v>
      </c>
      <c r="C79" s="53">
        <v>1636.19</v>
      </c>
      <c r="D79" s="53" t="s">
        <v>137</v>
      </c>
      <c r="E79" s="54">
        <f>G79+I79+K79</f>
        <v>29165</v>
      </c>
      <c r="F79" s="54">
        <f>H79+J79+L79</f>
        <v>47719481</v>
      </c>
      <c r="G79" s="54">
        <v>0</v>
      </c>
      <c r="H79" s="54">
        <f>TRUNC(G79*C79,0)</f>
        <v>0</v>
      </c>
      <c r="I79" s="54">
        <v>29165</v>
      </c>
      <c r="J79" s="54">
        <f>TRUNC(I79*C79,0)</f>
        <v>47719481</v>
      </c>
      <c r="K79" s="54">
        <v>0</v>
      </c>
      <c r="L79" s="54">
        <f>TRUNC(K79*C79,0)</f>
        <v>0</v>
      </c>
      <c r="M79" s="55" t="s">
        <v>76</v>
      </c>
      <c r="N79" t="s">
        <v>76</v>
      </c>
      <c r="P79" t="s">
        <v>12</v>
      </c>
      <c r="Q79" t="s">
        <v>76</v>
      </c>
      <c r="R79" t="s">
        <v>260</v>
      </c>
      <c r="T79" t="s">
        <v>204</v>
      </c>
    </row>
    <row r="80" spans="1:20" ht="12.75" hidden="1" customHeight="1">
      <c r="A80" s="53" t="s">
        <v>261</v>
      </c>
      <c r="B80" s="53" t="s">
        <v>229</v>
      </c>
      <c r="C80" s="53">
        <v>1636.19</v>
      </c>
      <c r="D80" s="53" t="s">
        <v>137</v>
      </c>
      <c r="E80" s="54">
        <f>G80+I80+K80</f>
        <v>2291</v>
      </c>
      <c r="F80" s="54">
        <f>H80+J80+L80</f>
        <v>3748510</v>
      </c>
      <c r="G80" s="54">
        <v>418</v>
      </c>
      <c r="H80" s="54">
        <f>TRUNC(G80*C80,0)</f>
        <v>683927</v>
      </c>
      <c r="I80" s="54">
        <v>1578</v>
      </c>
      <c r="J80" s="54">
        <f>TRUNC(I80*C80,0)</f>
        <v>2581907</v>
      </c>
      <c r="K80" s="54">
        <v>295</v>
      </c>
      <c r="L80" s="54">
        <f>TRUNC(K80*C80,0)</f>
        <v>482676</v>
      </c>
      <c r="M80" s="55" t="s">
        <v>76</v>
      </c>
      <c r="N80" t="s">
        <v>76</v>
      </c>
      <c r="P80" t="s">
        <v>71</v>
      </c>
      <c r="Q80" t="s">
        <v>76</v>
      </c>
      <c r="R80" t="s">
        <v>262</v>
      </c>
      <c r="T80" t="s">
        <v>204</v>
      </c>
    </row>
    <row r="81" spans="1:20" ht="12.75" hidden="1" customHeight="1">
      <c r="A81" s="53" t="s">
        <v>199</v>
      </c>
      <c r="B81" s="53" t="s">
        <v>76</v>
      </c>
      <c r="C81" s="53"/>
      <c r="D81" s="53" t="s">
        <v>76</v>
      </c>
      <c r="E81" s="54">
        <f>G81+I81+K81</f>
        <v>0</v>
      </c>
      <c r="F81" s="54">
        <f>H81+J81+L81</f>
        <v>0</v>
      </c>
      <c r="G81" s="51"/>
      <c r="H81" s="54">
        <v>0</v>
      </c>
      <c r="I81" s="51"/>
      <c r="J81" s="54">
        <v>0</v>
      </c>
      <c r="K81" s="51"/>
      <c r="L81" s="54">
        <v>0</v>
      </c>
      <c r="M81" s="55" t="s">
        <v>76</v>
      </c>
      <c r="N81" t="s">
        <v>76</v>
      </c>
      <c r="P81" t="s">
        <v>53</v>
      </c>
      <c r="Q81" t="s">
        <v>200</v>
      </c>
      <c r="R81" t="s">
        <v>76</v>
      </c>
    </row>
    <row r="82" spans="1:20" ht="12.75" hidden="1" customHeight="1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2"/>
    </row>
    <row r="83" spans="1:20" ht="12.75" hidden="1" customHeight="1">
      <c r="A83" s="53" t="s">
        <v>66</v>
      </c>
      <c r="B83" s="53" t="s">
        <v>76</v>
      </c>
      <c r="C83" s="53">
        <v>1</v>
      </c>
      <c r="D83" s="53" t="s">
        <v>136</v>
      </c>
      <c r="F83" s="54">
        <f>H83+J83+L83</f>
        <v>-1808480</v>
      </c>
      <c r="H83" s="54">
        <f>TRUNC(H84,0)</f>
        <v>-1808480</v>
      </c>
      <c r="J83" s="54">
        <f>TRUNC(J84,0)</f>
        <v>0</v>
      </c>
      <c r="L83" s="54">
        <f>TRUNC(L84,0)</f>
        <v>0</v>
      </c>
      <c r="M83" s="55" t="s">
        <v>76</v>
      </c>
      <c r="N83" t="s">
        <v>76</v>
      </c>
      <c r="O83" t="s">
        <v>61</v>
      </c>
    </row>
    <row r="84" spans="1:20" ht="12.75" hidden="1" customHeight="1">
      <c r="A84" s="53" t="s">
        <v>263</v>
      </c>
      <c r="B84" s="53" t="s">
        <v>76</v>
      </c>
      <c r="C84" s="53">
        <v>7.12</v>
      </c>
      <c r="D84" s="53" t="s">
        <v>264</v>
      </c>
      <c r="E84" s="54">
        <f>G84+I84+K84</f>
        <v>-254000</v>
      </c>
      <c r="F84" s="54">
        <f>H84+J84+L84</f>
        <v>-1808480</v>
      </c>
      <c r="G84" s="54">
        <v>-254000</v>
      </c>
      <c r="H84" s="54">
        <f>TRUNC(G84*C84,0)</f>
        <v>-1808480</v>
      </c>
      <c r="I84" s="54">
        <v>0</v>
      </c>
      <c r="J84" s="54">
        <f>TRUNC(I84*C84,0)</f>
        <v>0</v>
      </c>
      <c r="K84" s="54">
        <v>0</v>
      </c>
      <c r="L84" s="54">
        <f>TRUNC(K84*C84,0)</f>
        <v>0</v>
      </c>
      <c r="M84" s="55" t="s">
        <v>76</v>
      </c>
      <c r="N84" t="s">
        <v>76</v>
      </c>
      <c r="P84" t="s">
        <v>12</v>
      </c>
      <c r="Q84" t="s">
        <v>76</v>
      </c>
      <c r="R84" t="s">
        <v>265</v>
      </c>
      <c r="T84" t="s">
        <v>204</v>
      </c>
    </row>
    <row r="85" spans="1:20" ht="12.75" hidden="1" customHeight="1">
      <c r="A85" s="53" t="s">
        <v>199</v>
      </c>
      <c r="B85" s="53" t="s">
        <v>76</v>
      </c>
      <c r="C85" s="53"/>
      <c r="D85" s="53" t="s">
        <v>76</v>
      </c>
      <c r="E85" s="54">
        <f>G85+I85+K85</f>
        <v>0</v>
      </c>
      <c r="F85" s="54">
        <f>H85+J85+L85</f>
        <v>0</v>
      </c>
      <c r="G85" s="51"/>
      <c r="H85" s="54">
        <v>0</v>
      </c>
      <c r="I85" s="51"/>
      <c r="J85" s="54">
        <v>0</v>
      </c>
      <c r="K85" s="51"/>
      <c r="L85" s="54">
        <v>0</v>
      </c>
      <c r="M85" s="55" t="s">
        <v>76</v>
      </c>
      <c r="N85" t="s">
        <v>76</v>
      </c>
      <c r="P85" t="s">
        <v>71</v>
      </c>
      <c r="Q85" t="s">
        <v>200</v>
      </c>
      <c r="R85" t="s">
        <v>76</v>
      </c>
    </row>
    <row r="86" spans="1:20" ht="12.75" hidden="1" customHeight="1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2"/>
    </row>
    <row r="87" spans="1:20" ht="12.75" hidden="1" customHeight="1">
      <c r="A87" s="53" t="s">
        <v>19</v>
      </c>
      <c r="B87" s="53" t="s">
        <v>76</v>
      </c>
      <c r="C87" s="53">
        <v>1</v>
      </c>
      <c r="D87" s="53" t="s">
        <v>136</v>
      </c>
      <c r="F87" s="54">
        <f t="shared" ref="F87:F101" si="21">H87+J87+L87</f>
        <v>143678390</v>
      </c>
      <c r="H87" s="54">
        <f>TRUNC(H88+H89+H90+H91+H92+H93+H94+H95+H96+H97+H98+H99+H100,0)</f>
        <v>881050</v>
      </c>
      <c r="J87" s="54">
        <f>TRUNC(J88+J89+J90+J91+J92+J93+J94+J95+J96+J97+J98+J99+J100,0)</f>
        <v>141284962</v>
      </c>
      <c r="L87" s="54">
        <f>TRUNC(L88+L89+L90+L91+L92+L93+L94+L95+L96+L97+L98+L99+L100,0)</f>
        <v>1512378</v>
      </c>
      <c r="M87" s="55" t="s">
        <v>76</v>
      </c>
      <c r="N87" t="s">
        <v>76</v>
      </c>
      <c r="O87" t="s">
        <v>17</v>
      </c>
    </row>
    <row r="88" spans="1:20" ht="12.75" hidden="1" customHeight="1">
      <c r="A88" s="53" t="s">
        <v>266</v>
      </c>
      <c r="B88" s="53" t="s">
        <v>76</v>
      </c>
      <c r="C88" s="53">
        <v>100</v>
      </c>
      <c r="D88" s="53" t="s">
        <v>208</v>
      </c>
      <c r="E88" s="54">
        <f t="shared" ref="E88:E101" si="22">G88+I88+K88</f>
        <v>10564</v>
      </c>
      <c r="F88" s="54">
        <f t="shared" si="21"/>
        <v>1056400</v>
      </c>
      <c r="G88" s="54">
        <v>4021</v>
      </c>
      <c r="H88" s="54">
        <f t="shared" ref="H88:H100" si="23">TRUNC(G88*C88,0)</f>
        <v>402100</v>
      </c>
      <c r="I88" s="54">
        <v>6543</v>
      </c>
      <c r="J88" s="54">
        <f t="shared" ref="J88:J100" si="24">TRUNC(I88*C88,0)</f>
        <v>654300</v>
      </c>
      <c r="K88" s="54">
        <v>0</v>
      </c>
      <c r="L88" s="54">
        <f t="shared" ref="L88:L100" si="25">TRUNC(K88*C88,0)</f>
        <v>0</v>
      </c>
      <c r="M88" s="55" t="s">
        <v>76</v>
      </c>
      <c r="N88" t="s">
        <v>76</v>
      </c>
      <c r="P88" t="s">
        <v>12</v>
      </c>
      <c r="Q88" t="s">
        <v>76</v>
      </c>
      <c r="R88" t="s">
        <v>267</v>
      </c>
      <c r="T88" t="s">
        <v>204</v>
      </c>
    </row>
    <row r="89" spans="1:20" ht="12.75" hidden="1" customHeight="1">
      <c r="A89" s="53" t="s">
        <v>268</v>
      </c>
      <c r="B89" s="53" t="s">
        <v>76</v>
      </c>
      <c r="C89" s="53">
        <v>1</v>
      </c>
      <c r="D89" s="53" t="s">
        <v>136</v>
      </c>
      <c r="E89" s="54">
        <f t="shared" si="22"/>
        <v>1769586</v>
      </c>
      <c r="F89" s="54">
        <f t="shared" si="21"/>
        <v>1769586</v>
      </c>
      <c r="G89" s="54">
        <v>0</v>
      </c>
      <c r="H89" s="54">
        <f t="shared" si="23"/>
        <v>0</v>
      </c>
      <c r="I89" s="54">
        <v>384706</v>
      </c>
      <c r="J89" s="54">
        <f t="shared" si="24"/>
        <v>384706</v>
      </c>
      <c r="K89" s="54">
        <v>1384880</v>
      </c>
      <c r="L89" s="54">
        <f t="shared" si="25"/>
        <v>1384880</v>
      </c>
      <c r="M89" s="55" t="s">
        <v>76</v>
      </c>
      <c r="N89" t="s">
        <v>76</v>
      </c>
      <c r="P89" t="s">
        <v>71</v>
      </c>
      <c r="Q89" t="s">
        <v>76</v>
      </c>
      <c r="R89" t="s">
        <v>269</v>
      </c>
      <c r="T89" t="s">
        <v>204</v>
      </c>
    </row>
    <row r="90" spans="1:20" ht="12.75" hidden="1" customHeight="1">
      <c r="A90" s="53" t="s">
        <v>270</v>
      </c>
      <c r="B90" s="53" t="s">
        <v>271</v>
      </c>
      <c r="C90" s="53">
        <v>260</v>
      </c>
      <c r="D90" s="53" t="s">
        <v>272</v>
      </c>
      <c r="E90" s="54">
        <f t="shared" si="22"/>
        <v>86040</v>
      </c>
      <c r="F90" s="54">
        <f t="shared" si="21"/>
        <v>22370400</v>
      </c>
      <c r="G90" s="54">
        <v>0</v>
      </c>
      <c r="H90" s="54">
        <f t="shared" si="23"/>
        <v>0</v>
      </c>
      <c r="I90" s="54">
        <v>86040</v>
      </c>
      <c r="J90" s="54">
        <f t="shared" si="24"/>
        <v>22370400</v>
      </c>
      <c r="K90" s="54">
        <v>0</v>
      </c>
      <c r="L90" s="54">
        <f t="shared" si="25"/>
        <v>0</v>
      </c>
      <c r="M90" s="55" t="s">
        <v>76</v>
      </c>
      <c r="N90" t="s">
        <v>76</v>
      </c>
      <c r="P90" t="s">
        <v>53</v>
      </c>
      <c r="Q90" t="s">
        <v>76</v>
      </c>
      <c r="R90" t="s">
        <v>273</v>
      </c>
      <c r="T90" t="s">
        <v>204</v>
      </c>
    </row>
    <row r="91" spans="1:20" ht="12.75" hidden="1" customHeight="1">
      <c r="A91" s="53" t="s">
        <v>274</v>
      </c>
      <c r="B91" s="53" t="s">
        <v>275</v>
      </c>
      <c r="C91" s="53">
        <v>47</v>
      </c>
      <c r="D91" s="53" t="s">
        <v>272</v>
      </c>
      <c r="E91" s="54">
        <f t="shared" si="22"/>
        <v>108604</v>
      </c>
      <c r="F91" s="54">
        <f t="shared" si="21"/>
        <v>5104388</v>
      </c>
      <c r="G91" s="54">
        <v>0</v>
      </c>
      <c r="H91" s="54">
        <f t="shared" si="23"/>
        <v>0</v>
      </c>
      <c r="I91" s="54">
        <v>108604</v>
      </c>
      <c r="J91" s="54">
        <f t="shared" si="24"/>
        <v>5104388</v>
      </c>
      <c r="K91" s="54">
        <v>0</v>
      </c>
      <c r="L91" s="54">
        <f t="shared" si="25"/>
        <v>0</v>
      </c>
      <c r="M91" s="55" t="s">
        <v>76</v>
      </c>
      <c r="N91" t="s">
        <v>76</v>
      </c>
      <c r="P91" t="s">
        <v>31</v>
      </c>
      <c r="Q91" t="s">
        <v>76</v>
      </c>
      <c r="R91" t="s">
        <v>276</v>
      </c>
      <c r="T91" t="s">
        <v>204</v>
      </c>
    </row>
    <row r="92" spans="1:20" ht="12.75" hidden="1" customHeight="1">
      <c r="A92" s="53" t="s">
        <v>277</v>
      </c>
      <c r="B92" s="53" t="s">
        <v>275</v>
      </c>
      <c r="C92" s="53">
        <v>220</v>
      </c>
      <c r="D92" s="53" t="s">
        <v>272</v>
      </c>
      <c r="E92" s="54">
        <f t="shared" si="22"/>
        <v>116682</v>
      </c>
      <c r="F92" s="54">
        <f t="shared" si="21"/>
        <v>25670040</v>
      </c>
      <c r="G92" s="54">
        <v>0</v>
      </c>
      <c r="H92" s="54">
        <f t="shared" si="23"/>
        <v>0</v>
      </c>
      <c r="I92" s="54">
        <v>116682</v>
      </c>
      <c r="J92" s="54">
        <f t="shared" si="24"/>
        <v>25670040</v>
      </c>
      <c r="K92" s="54">
        <v>0</v>
      </c>
      <c r="L92" s="54">
        <f t="shared" si="25"/>
        <v>0</v>
      </c>
      <c r="M92" s="55" t="s">
        <v>76</v>
      </c>
      <c r="N92" t="s">
        <v>76</v>
      </c>
      <c r="P92" t="s">
        <v>10</v>
      </c>
      <c r="Q92" t="s">
        <v>76</v>
      </c>
      <c r="R92" t="s">
        <v>278</v>
      </c>
      <c r="T92" t="s">
        <v>204</v>
      </c>
    </row>
    <row r="93" spans="1:20" ht="12.75" hidden="1" customHeight="1">
      <c r="A93" s="53" t="s">
        <v>279</v>
      </c>
      <c r="B93" s="53" t="s">
        <v>275</v>
      </c>
      <c r="C93" s="53">
        <v>98</v>
      </c>
      <c r="D93" s="53" t="s">
        <v>272</v>
      </c>
      <c r="E93" s="54">
        <f t="shared" si="22"/>
        <v>77788</v>
      </c>
      <c r="F93" s="54">
        <f t="shared" si="21"/>
        <v>7623224</v>
      </c>
      <c r="G93" s="54">
        <v>0</v>
      </c>
      <c r="H93" s="54">
        <f t="shared" si="23"/>
        <v>0</v>
      </c>
      <c r="I93" s="54">
        <v>77788</v>
      </c>
      <c r="J93" s="54">
        <f t="shared" si="24"/>
        <v>7623224</v>
      </c>
      <c r="K93" s="54">
        <v>0</v>
      </c>
      <c r="L93" s="54">
        <f t="shared" si="25"/>
        <v>0</v>
      </c>
      <c r="M93" s="55" t="s">
        <v>76</v>
      </c>
      <c r="N93" t="s">
        <v>76</v>
      </c>
      <c r="P93" t="s">
        <v>70</v>
      </c>
      <c r="Q93" t="s">
        <v>76</v>
      </c>
      <c r="R93" t="s">
        <v>280</v>
      </c>
      <c r="T93" t="s">
        <v>204</v>
      </c>
    </row>
    <row r="94" spans="1:20" ht="12.75" hidden="1" customHeight="1">
      <c r="A94" s="53" t="s">
        <v>281</v>
      </c>
      <c r="B94" s="53" t="s">
        <v>271</v>
      </c>
      <c r="C94" s="53">
        <v>131</v>
      </c>
      <c r="D94" s="53" t="s">
        <v>272</v>
      </c>
      <c r="E94" s="54">
        <f t="shared" si="22"/>
        <v>78162</v>
      </c>
      <c r="F94" s="54">
        <f t="shared" si="21"/>
        <v>10239222</v>
      </c>
      <c r="G94" s="54">
        <v>0</v>
      </c>
      <c r="H94" s="54">
        <f t="shared" si="23"/>
        <v>0</v>
      </c>
      <c r="I94" s="54">
        <v>78162</v>
      </c>
      <c r="J94" s="54">
        <f t="shared" si="24"/>
        <v>10239222</v>
      </c>
      <c r="K94" s="54">
        <v>0</v>
      </c>
      <c r="L94" s="54">
        <f t="shared" si="25"/>
        <v>0</v>
      </c>
      <c r="M94" s="55" t="s">
        <v>76</v>
      </c>
      <c r="N94" t="s">
        <v>76</v>
      </c>
      <c r="P94" t="s">
        <v>52</v>
      </c>
      <c r="Q94" t="s">
        <v>76</v>
      </c>
      <c r="R94" t="s">
        <v>282</v>
      </c>
      <c r="T94" t="s">
        <v>204</v>
      </c>
    </row>
    <row r="95" spans="1:20" ht="12.75" hidden="1" customHeight="1">
      <c r="A95" s="53" t="s">
        <v>283</v>
      </c>
      <c r="B95" s="53" t="s">
        <v>275</v>
      </c>
      <c r="C95" s="53">
        <v>131</v>
      </c>
      <c r="D95" s="53" t="s">
        <v>272</v>
      </c>
      <c r="E95" s="54">
        <f t="shared" si="22"/>
        <v>117244</v>
      </c>
      <c r="F95" s="54">
        <f t="shared" si="21"/>
        <v>15358964</v>
      </c>
      <c r="G95" s="54">
        <v>0</v>
      </c>
      <c r="H95" s="54">
        <f t="shared" si="23"/>
        <v>0</v>
      </c>
      <c r="I95" s="54">
        <v>117244</v>
      </c>
      <c r="J95" s="54">
        <f t="shared" si="24"/>
        <v>15358964</v>
      </c>
      <c r="K95" s="54">
        <v>0</v>
      </c>
      <c r="L95" s="54">
        <f t="shared" si="25"/>
        <v>0</v>
      </c>
      <c r="M95" s="55" t="s">
        <v>76</v>
      </c>
      <c r="N95" t="s">
        <v>76</v>
      </c>
      <c r="P95" t="s">
        <v>30</v>
      </c>
      <c r="Q95" t="s">
        <v>76</v>
      </c>
      <c r="R95" t="s">
        <v>284</v>
      </c>
      <c r="T95" t="s">
        <v>204</v>
      </c>
    </row>
    <row r="96" spans="1:20" ht="12.75" hidden="1" customHeight="1">
      <c r="A96" s="53" t="s">
        <v>285</v>
      </c>
      <c r="B96" s="53" t="s">
        <v>271</v>
      </c>
      <c r="C96" s="53">
        <v>98</v>
      </c>
      <c r="D96" s="53" t="s">
        <v>272</v>
      </c>
      <c r="E96" s="54">
        <f t="shared" si="22"/>
        <v>78162</v>
      </c>
      <c r="F96" s="54">
        <f t="shared" si="21"/>
        <v>7659876</v>
      </c>
      <c r="G96" s="54">
        <v>0</v>
      </c>
      <c r="H96" s="54">
        <f t="shared" si="23"/>
        <v>0</v>
      </c>
      <c r="I96" s="54">
        <v>78162</v>
      </c>
      <c r="J96" s="54">
        <f t="shared" si="24"/>
        <v>7659876</v>
      </c>
      <c r="K96" s="54">
        <v>0</v>
      </c>
      <c r="L96" s="54">
        <f t="shared" si="25"/>
        <v>0</v>
      </c>
      <c r="M96" s="55" t="s">
        <v>76</v>
      </c>
      <c r="N96" t="s">
        <v>76</v>
      </c>
      <c r="P96" t="s">
        <v>8</v>
      </c>
      <c r="Q96" t="s">
        <v>76</v>
      </c>
      <c r="R96" t="s">
        <v>286</v>
      </c>
      <c r="T96" t="s">
        <v>204</v>
      </c>
    </row>
    <row r="97" spans="1:20" ht="12.75" hidden="1" customHeight="1">
      <c r="A97" s="53" t="s">
        <v>287</v>
      </c>
      <c r="B97" s="53" t="s">
        <v>275</v>
      </c>
      <c r="C97" s="53">
        <v>98</v>
      </c>
      <c r="D97" s="53" t="s">
        <v>272</v>
      </c>
      <c r="E97" s="54">
        <f t="shared" si="22"/>
        <v>117244</v>
      </c>
      <c r="F97" s="54">
        <f t="shared" si="21"/>
        <v>11489912</v>
      </c>
      <c r="G97" s="54">
        <v>0</v>
      </c>
      <c r="H97" s="54">
        <f t="shared" si="23"/>
        <v>0</v>
      </c>
      <c r="I97" s="54">
        <v>117244</v>
      </c>
      <c r="J97" s="54">
        <f t="shared" si="24"/>
        <v>11489912</v>
      </c>
      <c r="K97" s="54">
        <v>0</v>
      </c>
      <c r="L97" s="54">
        <f t="shared" si="25"/>
        <v>0</v>
      </c>
      <c r="M97" s="55" t="s">
        <v>76</v>
      </c>
      <c r="N97" t="s">
        <v>76</v>
      </c>
      <c r="P97" t="s">
        <v>7</v>
      </c>
      <c r="Q97" t="s">
        <v>76</v>
      </c>
      <c r="R97" t="s">
        <v>288</v>
      </c>
      <c r="T97" t="s">
        <v>204</v>
      </c>
    </row>
    <row r="98" spans="1:20" ht="12.75" hidden="1" customHeight="1">
      <c r="A98" s="53" t="s">
        <v>289</v>
      </c>
      <c r="B98" s="53" t="s">
        <v>76</v>
      </c>
      <c r="C98" s="53">
        <v>56</v>
      </c>
      <c r="D98" s="53" t="s">
        <v>290</v>
      </c>
      <c r="E98" s="54">
        <f t="shared" si="22"/>
        <v>172862</v>
      </c>
      <c r="F98" s="54">
        <f t="shared" si="21"/>
        <v>9680272</v>
      </c>
      <c r="G98" s="54">
        <v>0</v>
      </c>
      <c r="H98" s="54">
        <f t="shared" si="23"/>
        <v>0</v>
      </c>
      <c r="I98" s="54">
        <v>172862</v>
      </c>
      <c r="J98" s="54">
        <f t="shared" si="24"/>
        <v>9680272</v>
      </c>
      <c r="K98" s="54">
        <v>0</v>
      </c>
      <c r="L98" s="54">
        <f t="shared" si="25"/>
        <v>0</v>
      </c>
      <c r="M98" s="55" t="s">
        <v>76</v>
      </c>
      <c r="N98" t="s">
        <v>76</v>
      </c>
      <c r="P98" t="s">
        <v>28</v>
      </c>
      <c r="Q98" t="s">
        <v>76</v>
      </c>
      <c r="R98" t="s">
        <v>291</v>
      </c>
      <c r="T98" t="s">
        <v>204</v>
      </c>
    </row>
    <row r="99" spans="1:20" ht="12.75" hidden="1" customHeight="1">
      <c r="A99" s="53" t="s">
        <v>292</v>
      </c>
      <c r="B99" s="53" t="s">
        <v>293</v>
      </c>
      <c r="C99" s="53">
        <v>2</v>
      </c>
      <c r="D99" s="53" t="s">
        <v>213</v>
      </c>
      <c r="E99" s="54">
        <f t="shared" si="22"/>
        <v>326438</v>
      </c>
      <c r="F99" s="54">
        <f t="shared" si="21"/>
        <v>652876</v>
      </c>
      <c r="G99" s="54">
        <v>198854</v>
      </c>
      <c r="H99" s="54">
        <f t="shared" si="23"/>
        <v>397708</v>
      </c>
      <c r="I99" s="54">
        <v>127584</v>
      </c>
      <c r="J99" s="54">
        <f t="shared" si="24"/>
        <v>255168</v>
      </c>
      <c r="K99" s="54">
        <v>0</v>
      </c>
      <c r="L99" s="54">
        <f t="shared" si="25"/>
        <v>0</v>
      </c>
      <c r="M99" s="55" t="s">
        <v>76</v>
      </c>
      <c r="N99" t="s">
        <v>76</v>
      </c>
      <c r="P99" t="s">
        <v>51</v>
      </c>
      <c r="Q99" t="s">
        <v>76</v>
      </c>
      <c r="R99" t="s">
        <v>294</v>
      </c>
      <c r="T99" t="s">
        <v>204</v>
      </c>
    </row>
    <row r="100" spans="1:20" ht="12.75" hidden="1" customHeight="1">
      <c r="A100" s="53" t="s">
        <v>295</v>
      </c>
      <c r="B100" s="53" t="s">
        <v>76</v>
      </c>
      <c r="C100" s="53">
        <v>98</v>
      </c>
      <c r="D100" s="53" t="s">
        <v>272</v>
      </c>
      <c r="E100" s="54">
        <f t="shared" si="22"/>
        <v>255135</v>
      </c>
      <c r="F100" s="54">
        <f t="shared" si="21"/>
        <v>25003230</v>
      </c>
      <c r="G100" s="54">
        <v>829</v>
      </c>
      <c r="H100" s="54">
        <f t="shared" si="23"/>
        <v>81242</v>
      </c>
      <c r="I100" s="54">
        <v>253005</v>
      </c>
      <c r="J100" s="54">
        <f t="shared" si="24"/>
        <v>24794490</v>
      </c>
      <c r="K100" s="54">
        <v>1301</v>
      </c>
      <c r="L100" s="54">
        <f t="shared" si="25"/>
        <v>127498</v>
      </c>
      <c r="M100" s="55" t="s">
        <v>76</v>
      </c>
      <c r="N100" t="s">
        <v>76</v>
      </c>
      <c r="P100" t="s">
        <v>68</v>
      </c>
      <c r="Q100" t="s">
        <v>76</v>
      </c>
      <c r="R100" t="s">
        <v>296</v>
      </c>
      <c r="T100" t="s">
        <v>204</v>
      </c>
    </row>
    <row r="101" spans="1:20" ht="12.75" hidden="1" customHeight="1">
      <c r="A101" s="53" t="s">
        <v>199</v>
      </c>
      <c r="B101" s="53" t="s">
        <v>76</v>
      </c>
      <c r="C101" s="53"/>
      <c r="D101" s="53" t="s">
        <v>76</v>
      </c>
      <c r="E101" s="54">
        <f t="shared" si="22"/>
        <v>0</v>
      </c>
      <c r="F101" s="54">
        <f t="shared" si="21"/>
        <v>0</v>
      </c>
      <c r="G101" s="51"/>
      <c r="H101" s="54">
        <v>0</v>
      </c>
      <c r="I101" s="51"/>
      <c r="J101" s="54">
        <v>0</v>
      </c>
      <c r="K101" s="51"/>
      <c r="L101" s="54">
        <v>0</v>
      </c>
      <c r="M101" s="55" t="s">
        <v>76</v>
      </c>
      <c r="N101" t="s">
        <v>76</v>
      </c>
      <c r="P101" t="s">
        <v>6</v>
      </c>
      <c r="Q101" t="s">
        <v>200</v>
      </c>
      <c r="R101" t="s">
        <v>76</v>
      </c>
    </row>
    <row r="102" spans="1:20" ht="12.75" hidden="1" customHeight="1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2"/>
    </row>
    <row r="103" spans="1:20" ht="12.75" hidden="1" customHeight="1">
      <c r="A103" s="53" t="s">
        <v>9</v>
      </c>
      <c r="B103" s="53" t="s">
        <v>76</v>
      </c>
      <c r="C103" s="53">
        <v>1</v>
      </c>
      <c r="D103" s="53" t="s">
        <v>136</v>
      </c>
      <c r="F103" s="54">
        <f>H103+J103+L103</f>
        <v>8640000</v>
      </c>
      <c r="H103" s="54">
        <f>TRUNC(H104+H105,0)</f>
        <v>8640000</v>
      </c>
      <c r="J103" s="54">
        <f>TRUNC(J104+J105,0)</f>
        <v>0</v>
      </c>
      <c r="L103" s="54">
        <f>TRUNC(L104+L105,0)</f>
        <v>0</v>
      </c>
      <c r="M103" s="55" t="s">
        <v>76</v>
      </c>
      <c r="N103" t="s">
        <v>76</v>
      </c>
      <c r="O103" t="s">
        <v>58</v>
      </c>
    </row>
    <row r="104" spans="1:20" ht="12.75" hidden="1" customHeight="1">
      <c r="A104" s="53" t="s">
        <v>297</v>
      </c>
      <c r="B104" s="53" t="s">
        <v>293</v>
      </c>
      <c r="C104" s="53">
        <v>20</v>
      </c>
      <c r="D104" s="53" t="s">
        <v>218</v>
      </c>
      <c r="E104" s="54">
        <f>G104+I104+K104</f>
        <v>32000</v>
      </c>
      <c r="F104" s="54">
        <f>H104+J104+L104</f>
        <v>640000</v>
      </c>
      <c r="G104" s="54">
        <v>32000</v>
      </c>
      <c r="H104" s="54">
        <f>TRUNC(G104*C104,0)</f>
        <v>640000</v>
      </c>
      <c r="I104" s="54">
        <v>0</v>
      </c>
      <c r="J104" s="54">
        <f>TRUNC(I104*C104,0)</f>
        <v>0</v>
      </c>
      <c r="K104" s="54">
        <v>0</v>
      </c>
      <c r="L104" s="54">
        <f>TRUNC(K104*C104,0)</f>
        <v>0</v>
      </c>
      <c r="M104" s="55" t="s">
        <v>76</v>
      </c>
      <c r="N104" t="s">
        <v>76</v>
      </c>
      <c r="P104" t="s">
        <v>12</v>
      </c>
      <c r="Q104" t="s">
        <v>76</v>
      </c>
      <c r="R104" t="s">
        <v>298</v>
      </c>
      <c r="T104" t="s">
        <v>204</v>
      </c>
    </row>
    <row r="105" spans="1:20" ht="12.75" hidden="1" customHeight="1">
      <c r="A105" s="53" t="s">
        <v>299</v>
      </c>
      <c r="B105" s="53" t="s">
        <v>76</v>
      </c>
      <c r="C105" s="53">
        <v>20</v>
      </c>
      <c r="D105" s="53" t="s">
        <v>218</v>
      </c>
      <c r="E105" s="54">
        <f>G105+I105+K105</f>
        <v>400000</v>
      </c>
      <c r="F105" s="54">
        <f>H105+J105+L105</f>
        <v>8000000</v>
      </c>
      <c r="G105" s="54">
        <v>400000</v>
      </c>
      <c r="H105" s="54">
        <f>TRUNC(G105*C105,0)</f>
        <v>8000000</v>
      </c>
      <c r="I105" s="54">
        <v>0</v>
      </c>
      <c r="J105" s="54">
        <f>TRUNC(I105*C105,0)</f>
        <v>0</v>
      </c>
      <c r="K105" s="54">
        <v>0</v>
      </c>
      <c r="L105" s="54">
        <f>TRUNC(K105*C105,0)</f>
        <v>0</v>
      </c>
      <c r="M105" s="55" t="s">
        <v>76</v>
      </c>
      <c r="N105" t="s">
        <v>76</v>
      </c>
      <c r="P105" t="s">
        <v>71</v>
      </c>
      <c r="Q105" t="s">
        <v>76</v>
      </c>
      <c r="R105" t="s">
        <v>300</v>
      </c>
      <c r="T105" t="s">
        <v>204</v>
      </c>
    </row>
    <row r="106" spans="1:20" ht="12.75" hidden="1" customHeight="1">
      <c r="A106" s="53" t="s">
        <v>199</v>
      </c>
      <c r="B106" s="53" t="s">
        <v>76</v>
      </c>
      <c r="C106" s="53"/>
      <c r="D106" s="53" t="s">
        <v>76</v>
      </c>
      <c r="E106" s="54">
        <f>G106+I106+K106</f>
        <v>0</v>
      </c>
      <c r="F106" s="54">
        <f>H106+J106+L106</f>
        <v>0</v>
      </c>
      <c r="G106" s="51"/>
      <c r="H106" s="54">
        <v>0</v>
      </c>
      <c r="I106" s="51"/>
      <c r="J106" s="54">
        <v>0</v>
      </c>
      <c r="K106" s="51"/>
      <c r="L106" s="54">
        <v>0</v>
      </c>
      <c r="M106" s="55" t="s">
        <v>76</v>
      </c>
      <c r="N106" t="s">
        <v>76</v>
      </c>
      <c r="P106" t="s">
        <v>53</v>
      </c>
      <c r="Q106" t="s">
        <v>200</v>
      </c>
      <c r="R106" t="s">
        <v>76</v>
      </c>
    </row>
    <row r="107" spans="1:20" ht="12.75" hidden="1" customHeight="1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2"/>
    </row>
    <row r="108" spans="1:20" ht="12.75" hidden="1" customHeight="1">
      <c r="A108" s="53" t="s">
        <v>133</v>
      </c>
      <c r="B108" s="53" t="s">
        <v>76</v>
      </c>
      <c r="C108" s="53">
        <v>1</v>
      </c>
      <c r="D108" s="53" t="s">
        <v>136</v>
      </c>
      <c r="F108" s="54">
        <f t="shared" ref="F108:F113" si="26">H108+J108+L108</f>
        <v>143902919</v>
      </c>
      <c r="H108" s="54">
        <f>TRUNC(H109+H110+H111+H112,0)</f>
        <v>0</v>
      </c>
      <c r="J108" s="54">
        <f>TRUNC(J109+J110+J111+J112,0)</f>
        <v>0</v>
      </c>
      <c r="L108" s="54">
        <f>TRUNC(L109+L110+L111+L112,0)</f>
        <v>143902919</v>
      </c>
      <c r="M108" s="55" t="s">
        <v>76</v>
      </c>
      <c r="N108" t="s">
        <v>76</v>
      </c>
      <c r="O108" t="s">
        <v>33</v>
      </c>
    </row>
    <row r="109" spans="1:20" ht="12.75" hidden="1" customHeight="1">
      <c r="A109" s="53" t="s">
        <v>301</v>
      </c>
      <c r="B109" s="53" t="s">
        <v>302</v>
      </c>
      <c r="C109" s="53">
        <v>59</v>
      </c>
      <c r="D109" s="53" t="s">
        <v>272</v>
      </c>
      <c r="E109" s="54">
        <f>G109+I109+K109</f>
        <v>106634</v>
      </c>
      <c r="F109" s="54">
        <f t="shared" si="26"/>
        <v>6291406</v>
      </c>
      <c r="G109" s="54">
        <v>0</v>
      </c>
      <c r="H109" s="54">
        <f>TRUNC(G109*C109,0)</f>
        <v>0</v>
      </c>
      <c r="I109" s="54">
        <v>0</v>
      </c>
      <c r="J109" s="54">
        <f>TRUNC(I109*C109,0)</f>
        <v>0</v>
      </c>
      <c r="K109" s="54">
        <v>106634</v>
      </c>
      <c r="L109" s="54">
        <f>TRUNC(K109*C109,0)</f>
        <v>6291406</v>
      </c>
      <c r="M109" s="55" t="s">
        <v>76</v>
      </c>
      <c r="N109" t="s">
        <v>76</v>
      </c>
      <c r="P109" t="s">
        <v>12</v>
      </c>
      <c r="Q109" t="s">
        <v>76</v>
      </c>
      <c r="R109" t="s">
        <v>303</v>
      </c>
      <c r="T109" t="s">
        <v>204</v>
      </c>
    </row>
    <row r="110" spans="1:20" ht="12.75" hidden="1" customHeight="1">
      <c r="A110" s="53" t="s">
        <v>304</v>
      </c>
      <c r="B110" s="53" t="s">
        <v>305</v>
      </c>
      <c r="C110" s="53">
        <v>398</v>
      </c>
      <c r="D110" s="53" t="s">
        <v>272</v>
      </c>
      <c r="E110" s="54">
        <f>G110+I110+K110</f>
        <v>170615</v>
      </c>
      <c r="F110" s="54">
        <f t="shared" si="26"/>
        <v>67904770</v>
      </c>
      <c r="G110" s="54">
        <v>0</v>
      </c>
      <c r="H110" s="54">
        <f>TRUNC(G110*C110,0)</f>
        <v>0</v>
      </c>
      <c r="I110" s="54">
        <v>0</v>
      </c>
      <c r="J110" s="54">
        <f>TRUNC(I110*C110,0)</f>
        <v>0</v>
      </c>
      <c r="K110" s="54">
        <v>170615</v>
      </c>
      <c r="L110" s="54">
        <f>TRUNC(K110*C110,0)</f>
        <v>67904770</v>
      </c>
      <c r="M110" s="55" t="s">
        <v>76</v>
      </c>
      <c r="N110" t="s">
        <v>76</v>
      </c>
      <c r="P110" t="s">
        <v>71</v>
      </c>
      <c r="Q110" t="s">
        <v>76</v>
      </c>
      <c r="R110" t="s">
        <v>306</v>
      </c>
      <c r="T110" t="s">
        <v>204</v>
      </c>
    </row>
    <row r="111" spans="1:20" ht="12.75" hidden="1" customHeight="1">
      <c r="A111" s="53" t="s">
        <v>307</v>
      </c>
      <c r="B111" s="53" t="s">
        <v>308</v>
      </c>
      <c r="C111" s="53">
        <v>47</v>
      </c>
      <c r="D111" s="53" t="s">
        <v>272</v>
      </c>
      <c r="E111" s="54">
        <f>G111+I111+K111</f>
        <v>159951</v>
      </c>
      <c r="F111" s="54">
        <f t="shared" si="26"/>
        <v>7517697</v>
      </c>
      <c r="G111" s="54">
        <v>0</v>
      </c>
      <c r="H111" s="54">
        <f>TRUNC(G111*C111,0)</f>
        <v>0</v>
      </c>
      <c r="I111" s="54">
        <v>0</v>
      </c>
      <c r="J111" s="54">
        <f>TRUNC(I111*C111,0)</f>
        <v>0</v>
      </c>
      <c r="K111" s="54">
        <v>159951</v>
      </c>
      <c r="L111" s="54">
        <f>TRUNC(K111*C111,0)</f>
        <v>7517697</v>
      </c>
      <c r="M111" s="55" t="s">
        <v>76</v>
      </c>
      <c r="N111" t="s">
        <v>76</v>
      </c>
      <c r="P111" t="s">
        <v>53</v>
      </c>
      <c r="Q111" t="s">
        <v>76</v>
      </c>
      <c r="R111" t="s">
        <v>309</v>
      </c>
      <c r="T111" t="s">
        <v>204</v>
      </c>
    </row>
    <row r="112" spans="1:20" ht="12.75" hidden="1" customHeight="1">
      <c r="A112" s="53" t="s">
        <v>310</v>
      </c>
      <c r="B112" s="53" t="s">
        <v>311</v>
      </c>
      <c r="C112" s="53">
        <v>243</v>
      </c>
      <c r="D112" s="53" t="s">
        <v>272</v>
      </c>
      <c r="E112" s="54">
        <f>G112+I112+K112</f>
        <v>255922</v>
      </c>
      <c r="F112" s="54">
        <f t="shared" si="26"/>
        <v>62189046</v>
      </c>
      <c r="G112" s="54">
        <v>0</v>
      </c>
      <c r="H112" s="54">
        <f>TRUNC(G112*C112,0)</f>
        <v>0</v>
      </c>
      <c r="I112" s="54">
        <v>0</v>
      </c>
      <c r="J112" s="54">
        <f>TRUNC(I112*C112,0)</f>
        <v>0</v>
      </c>
      <c r="K112" s="54">
        <v>255922</v>
      </c>
      <c r="L112" s="54">
        <f>TRUNC(K112*C112,0)</f>
        <v>62189046</v>
      </c>
      <c r="M112" s="55" t="s">
        <v>76</v>
      </c>
      <c r="N112" t="s">
        <v>76</v>
      </c>
      <c r="P112" t="s">
        <v>31</v>
      </c>
      <c r="Q112" t="s">
        <v>76</v>
      </c>
      <c r="R112" t="s">
        <v>312</v>
      </c>
      <c r="T112" t="s">
        <v>204</v>
      </c>
    </row>
    <row r="113" spans="1:20" ht="12.75" hidden="1" customHeight="1">
      <c r="A113" s="53" t="s">
        <v>199</v>
      </c>
      <c r="B113" s="53" t="s">
        <v>76</v>
      </c>
      <c r="C113" s="53"/>
      <c r="D113" s="53" t="s">
        <v>76</v>
      </c>
      <c r="E113" s="54">
        <f>G113+I113+K113</f>
        <v>0</v>
      </c>
      <c r="F113" s="54">
        <f t="shared" si="26"/>
        <v>0</v>
      </c>
      <c r="G113" s="51"/>
      <c r="H113" s="54">
        <v>0</v>
      </c>
      <c r="I113" s="51"/>
      <c r="J113" s="54">
        <v>0</v>
      </c>
      <c r="K113" s="51"/>
      <c r="L113" s="54">
        <v>0</v>
      </c>
      <c r="M113" s="55" t="s">
        <v>76</v>
      </c>
      <c r="N113" t="s">
        <v>76</v>
      </c>
      <c r="P113" t="s">
        <v>10</v>
      </c>
      <c r="Q113" t="s">
        <v>200</v>
      </c>
      <c r="R113" t="s">
        <v>76</v>
      </c>
    </row>
    <row r="114" spans="1:20" ht="12.75" hidden="1" customHeight="1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2"/>
    </row>
    <row r="115" spans="1:20" ht="12.75" hidden="1" customHeight="1">
      <c r="A115" s="53" t="s">
        <v>134</v>
      </c>
      <c r="B115" s="53" t="s">
        <v>76</v>
      </c>
      <c r="C115" s="53">
        <v>1</v>
      </c>
      <c r="D115" s="53" t="s">
        <v>136</v>
      </c>
      <c r="F115" s="54">
        <f>H115+J115+L115</f>
        <v>27678622</v>
      </c>
      <c r="H115" s="54">
        <f>TRUNC(H116+H117+H118,0)</f>
        <v>0</v>
      </c>
      <c r="J115" s="54">
        <f>TRUNC(J116+J117+J118,0)</f>
        <v>0</v>
      </c>
      <c r="L115" s="54">
        <f>TRUNC(L116+L117+L118,0)</f>
        <v>27678622</v>
      </c>
      <c r="M115" s="55" t="s">
        <v>76</v>
      </c>
      <c r="N115" t="s">
        <v>76</v>
      </c>
      <c r="O115" t="s">
        <v>63</v>
      </c>
    </row>
    <row r="116" spans="1:20" ht="12.75" hidden="1" customHeight="1">
      <c r="A116" s="53" t="s">
        <v>313</v>
      </c>
      <c r="B116" s="53" t="s">
        <v>76</v>
      </c>
      <c r="C116" s="53">
        <v>1</v>
      </c>
      <c r="D116" s="53" t="s">
        <v>136</v>
      </c>
      <c r="E116" s="54">
        <f>G116+I116+K116</f>
        <v>26527500</v>
      </c>
      <c r="F116" s="54">
        <f>H116+J116+L116</f>
        <v>26527500</v>
      </c>
      <c r="G116" s="54">
        <v>0</v>
      </c>
      <c r="H116" s="54">
        <f>TRUNC(G116*C116,0)</f>
        <v>0</v>
      </c>
      <c r="I116" s="54">
        <v>0</v>
      </c>
      <c r="J116" s="54">
        <f>TRUNC(I116*C116,0)</f>
        <v>0</v>
      </c>
      <c r="K116" s="54">
        <v>26527500</v>
      </c>
      <c r="L116" s="54">
        <f>TRUNC(K116*C116,0)</f>
        <v>26527500</v>
      </c>
      <c r="M116" s="55" t="s">
        <v>76</v>
      </c>
      <c r="N116" t="s">
        <v>76</v>
      </c>
      <c r="P116" t="s">
        <v>12</v>
      </c>
      <c r="Q116" t="s">
        <v>76</v>
      </c>
      <c r="R116" t="s">
        <v>314</v>
      </c>
      <c r="T116" t="s">
        <v>204</v>
      </c>
    </row>
    <row r="117" spans="1:20" ht="12.75" hidden="1" customHeight="1">
      <c r="A117" s="53" t="s">
        <v>315</v>
      </c>
      <c r="B117" s="53" t="s">
        <v>76</v>
      </c>
      <c r="C117" s="53">
        <v>1</v>
      </c>
      <c r="D117" s="53" t="s">
        <v>136</v>
      </c>
      <c r="E117" s="54">
        <f>G117+I117+K117</f>
        <v>654762</v>
      </c>
      <c r="F117" s="54">
        <f>H117+J117+L117</f>
        <v>654762</v>
      </c>
      <c r="G117" s="54">
        <v>0</v>
      </c>
      <c r="H117" s="54">
        <f>TRUNC(G117*C117,0)</f>
        <v>0</v>
      </c>
      <c r="I117" s="54">
        <v>0</v>
      </c>
      <c r="J117" s="54">
        <f>TRUNC(I117*C117,0)</f>
        <v>0</v>
      </c>
      <c r="K117" s="54">
        <v>654762</v>
      </c>
      <c r="L117" s="54">
        <f>TRUNC(K117*C117,0)</f>
        <v>654762</v>
      </c>
      <c r="M117" s="55" t="s">
        <v>76</v>
      </c>
      <c r="N117" t="s">
        <v>76</v>
      </c>
      <c r="P117" t="s">
        <v>71</v>
      </c>
      <c r="Q117" t="s">
        <v>76</v>
      </c>
      <c r="R117" t="s">
        <v>316</v>
      </c>
      <c r="T117" t="s">
        <v>204</v>
      </c>
    </row>
    <row r="118" spans="1:20" ht="12.75" hidden="1" customHeight="1">
      <c r="A118" s="53" t="s">
        <v>317</v>
      </c>
      <c r="B118" s="53" t="s">
        <v>318</v>
      </c>
      <c r="C118" s="53">
        <v>1</v>
      </c>
      <c r="D118" s="53" t="s">
        <v>319</v>
      </c>
      <c r="E118" s="54">
        <f>G118+I118+K118</f>
        <v>496360</v>
      </c>
      <c r="F118" s="54">
        <f>H118+J118+L118</f>
        <v>496360</v>
      </c>
      <c r="G118" s="54">
        <v>0</v>
      </c>
      <c r="H118" s="54">
        <f>TRUNC(G118*C118,0)</f>
        <v>0</v>
      </c>
      <c r="I118" s="54">
        <v>0</v>
      </c>
      <c r="J118" s="54">
        <f>TRUNC(I118*C118,0)</f>
        <v>0</v>
      </c>
      <c r="K118" s="54">
        <v>496360</v>
      </c>
      <c r="L118" s="54">
        <f>TRUNC(K118*C118,0)</f>
        <v>496360</v>
      </c>
      <c r="M118" s="55" t="s">
        <v>76</v>
      </c>
      <c r="N118" t="s">
        <v>76</v>
      </c>
      <c r="P118" t="s">
        <v>53</v>
      </c>
      <c r="Q118" t="s">
        <v>76</v>
      </c>
      <c r="R118" t="s">
        <v>320</v>
      </c>
      <c r="T118" t="s">
        <v>204</v>
      </c>
    </row>
    <row r="119" spans="1:20" ht="12.75" hidden="1" customHeight="1">
      <c r="A119" s="53" t="s">
        <v>199</v>
      </c>
      <c r="B119" s="53" t="s">
        <v>76</v>
      </c>
      <c r="C119" s="53"/>
      <c r="D119" s="53" t="s">
        <v>76</v>
      </c>
      <c r="E119" s="54">
        <f>G119+I119+K119</f>
        <v>0</v>
      </c>
      <c r="F119" s="54">
        <f>H119+J119+L119</f>
        <v>0</v>
      </c>
      <c r="G119" s="51"/>
      <c r="H119" s="54">
        <v>0</v>
      </c>
      <c r="I119" s="51"/>
      <c r="J119" s="54">
        <v>0</v>
      </c>
      <c r="K119" s="51"/>
      <c r="L119" s="54">
        <v>0</v>
      </c>
      <c r="M119" s="55" t="s">
        <v>76</v>
      </c>
      <c r="N119" t="s">
        <v>76</v>
      </c>
      <c r="P119" t="s">
        <v>31</v>
      </c>
      <c r="Q119" t="s">
        <v>200</v>
      </c>
      <c r="R119" t="s">
        <v>76</v>
      </c>
    </row>
    <row r="120" spans="1:20" ht="12.75" hidden="1" customHeight="1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2"/>
    </row>
    <row r="121" spans="1:20" ht="12.75" hidden="1" customHeight="1">
      <c r="A121" s="53" t="s">
        <v>36</v>
      </c>
      <c r="B121" s="53" t="s">
        <v>76</v>
      </c>
      <c r="C121" s="53">
        <v>1</v>
      </c>
      <c r="D121" s="53" t="s">
        <v>136</v>
      </c>
      <c r="F121" s="54">
        <f t="shared" ref="F121:F146" si="27">H121+J121+L121</f>
        <v>610248000</v>
      </c>
      <c r="H121" s="54">
        <f>TRUNC(H123+H124+H125+H126+H127+H129+H130+H131+H132+H133+H134+H135+H136+H137+H138+H139+H140+H141+H142+H143+H144+H145,0)</f>
        <v>610248000</v>
      </c>
      <c r="J121" s="54">
        <f>TRUNC(J123+J124+J125+J126+J127+J129+J130+J131+J132+J133+J134+J135+J136+J137+J138+J139+J140+J141+J142+J143+J144+J145,0)</f>
        <v>0</v>
      </c>
      <c r="L121" s="54">
        <f>TRUNC(L123+L124+L125+L126+L127+L129+L130+L131+L132+L133+L134+L135+L136+L137+L138+L139+L140+L141+L142+L143+L144+L145,0)</f>
        <v>0</v>
      </c>
      <c r="M121" s="55" t="s">
        <v>76</v>
      </c>
      <c r="N121" t="s">
        <v>76</v>
      </c>
      <c r="O121" t="s">
        <v>60</v>
      </c>
    </row>
    <row r="122" spans="1:20" ht="12.75" hidden="1" customHeight="1">
      <c r="A122" s="53" t="s">
        <v>321</v>
      </c>
      <c r="B122" s="53" t="s">
        <v>76</v>
      </c>
      <c r="C122" s="53"/>
      <c r="D122" s="53" t="s">
        <v>76</v>
      </c>
      <c r="E122" s="54">
        <f t="shared" ref="E122:E146" si="28">G122+I122+K122</f>
        <v>0</v>
      </c>
      <c r="F122" s="54">
        <f t="shared" si="27"/>
        <v>0</v>
      </c>
      <c r="G122" s="51"/>
      <c r="H122" s="54">
        <v>0</v>
      </c>
      <c r="I122" s="51"/>
      <c r="J122" s="54">
        <v>0</v>
      </c>
      <c r="K122" s="51"/>
      <c r="L122" s="54">
        <v>0</v>
      </c>
      <c r="M122" s="55" t="s">
        <v>76</v>
      </c>
      <c r="N122" t="s">
        <v>76</v>
      </c>
      <c r="P122" t="s">
        <v>12</v>
      </c>
      <c r="Q122" t="s">
        <v>76</v>
      </c>
      <c r="R122" t="s">
        <v>76</v>
      </c>
    </row>
    <row r="123" spans="1:20" ht="12.75" hidden="1" customHeight="1">
      <c r="A123" s="53" t="s">
        <v>322</v>
      </c>
      <c r="B123" s="53" t="s">
        <v>323</v>
      </c>
      <c r="C123" s="53">
        <v>2</v>
      </c>
      <c r="D123" s="53" t="s">
        <v>324</v>
      </c>
      <c r="E123" s="54">
        <f t="shared" si="28"/>
        <v>1534450</v>
      </c>
      <c r="F123" s="54">
        <f t="shared" si="27"/>
        <v>3068900</v>
      </c>
      <c r="G123" s="54">
        <v>1534450</v>
      </c>
      <c r="H123" s="54">
        <f>TRUNC(G123*C123,0)</f>
        <v>3068900</v>
      </c>
      <c r="I123" s="54">
        <v>0</v>
      </c>
      <c r="J123" s="54"/>
      <c r="K123" s="54">
        <v>0</v>
      </c>
      <c r="L123" s="54"/>
      <c r="M123" s="55" t="s">
        <v>76</v>
      </c>
      <c r="N123" t="s">
        <v>76</v>
      </c>
      <c r="P123" t="s">
        <v>71</v>
      </c>
      <c r="Q123" t="s">
        <v>76</v>
      </c>
      <c r="R123" t="s">
        <v>325</v>
      </c>
    </row>
    <row r="124" spans="1:20" ht="12.75" hidden="1" customHeight="1">
      <c r="A124" s="53" t="s">
        <v>326</v>
      </c>
      <c r="B124" s="53" t="s">
        <v>327</v>
      </c>
      <c r="C124" s="53">
        <v>846</v>
      </c>
      <c r="D124" s="53" t="s">
        <v>328</v>
      </c>
      <c r="E124" s="54">
        <f t="shared" si="28"/>
        <v>506000</v>
      </c>
      <c r="F124" s="54">
        <f t="shared" si="27"/>
        <v>428076000</v>
      </c>
      <c r="G124" s="54">
        <v>506000</v>
      </c>
      <c r="H124" s="54">
        <f>TRUNC(G124*C124,0)</f>
        <v>428076000</v>
      </c>
      <c r="I124" s="54">
        <v>0</v>
      </c>
      <c r="J124" s="54"/>
      <c r="K124" s="54">
        <v>0</v>
      </c>
      <c r="L124" s="54"/>
      <c r="M124" s="55" t="s">
        <v>76</v>
      </c>
      <c r="N124" t="s">
        <v>76</v>
      </c>
      <c r="P124" t="s">
        <v>53</v>
      </c>
      <c r="Q124" t="s">
        <v>76</v>
      </c>
      <c r="R124" t="s">
        <v>329</v>
      </c>
    </row>
    <row r="125" spans="1:20" ht="12.75" hidden="1" customHeight="1">
      <c r="A125" s="53" t="s">
        <v>330</v>
      </c>
      <c r="B125" s="53" t="s">
        <v>331</v>
      </c>
      <c r="C125" s="53">
        <v>62</v>
      </c>
      <c r="D125" s="53" t="s">
        <v>328</v>
      </c>
      <c r="E125" s="54">
        <f t="shared" si="28"/>
        <v>495000</v>
      </c>
      <c r="F125" s="54">
        <f t="shared" si="27"/>
        <v>30690000</v>
      </c>
      <c r="G125" s="54">
        <v>495000</v>
      </c>
      <c r="H125" s="54">
        <f>TRUNC(G125*C125,0)</f>
        <v>30690000</v>
      </c>
      <c r="I125" s="54">
        <v>0</v>
      </c>
      <c r="J125" s="54"/>
      <c r="K125" s="54">
        <v>0</v>
      </c>
      <c r="L125" s="54"/>
      <c r="M125" s="55" t="s">
        <v>76</v>
      </c>
      <c r="N125" t="s">
        <v>76</v>
      </c>
      <c r="P125" t="s">
        <v>31</v>
      </c>
      <c r="Q125" t="s">
        <v>76</v>
      </c>
      <c r="R125" t="s">
        <v>332</v>
      </c>
    </row>
    <row r="126" spans="1:20" ht="12.75" hidden="1" customHeight="1">
      <c r="A126" s="53" t="s">
        <v>330</v>
      </c>
      <c r="B126" s="53" t="s">
        <v>333</v>
      </c>
      <c r="C126" s="53">
        <v>10</v>
      </c>
      <c r="D126" s="53" t="s">
        <v>328</v>
      </c>
      <c r="E126" s="54">
        <f t="shared" si="28"/>
        <v>233310</v>
      </c>
      <c r="F126" s="54">
        <f t="shared" si="27"/>
        <v>2333100</v>
      </c>
      <c r="G126" s="54">
        <v>233310</v>
      </c>
      <c r="H126" s="54">
        <f>TRUNC(G126*C126,0)</f>
        <v>2333100</v>
      </c>
      <c r="I126" s="54">
        <v>0</v>
      </c>
      <c r="J126" s="54"/>
      <c r="K126" s="54">
        <v>0</v>
      </c>
      <c r="L126" s="54"/>
      <c r="M126" s="55" t="s">
        <v>76</v>
      </c>
      <c r="N126" t="s">
        <v>76</v>
      </c>
      <c r="P126" t="s">
        <v>10</v>
      </c>
      <c r="Q126" t="s">
        <v>76</v>
      </c>
      <c r="R126" t="s">
        <v>334</v>
      </c>
    </row>
    <row r="127" spans="1:20" ht="12.75" hidden="1" customHeight="1">
      <c r="A127" s="53" t="s">
        <v>335</v>
      </c>
      <c r="B127" s="53" t="s">
        <v>336</v>
      </c>
      <c r="C127" s="53">
        <v>3652</v>
      </c>
      <c r="D127" s="53" t="s">
        <v>337</v>
      </c>
      <c r="E127" s="54">
        <f t="shared" si="28"/>
        <v>40000</v>
      </c>
      <c r="F127" s="54">
        <f t="shared" si="27"/>
        <v>146080000</v>
      </c>
      <c r="G127" s="54">
        <v>40000</v>
      </c>
      <c r="H127" s="54">
        <f>TRUNC(G127*C127,0)</f>
        <v>146080000</v>
      </c>
      <c r="I127" s="54">
        <v>0</v>
      </c>
      <c r="J127" s="54"/>
      <c r="K127" s="54">
        <v>0</v>
      </c>
      <c r="L127" s="54"/>
      <c r="M127" s="55" t="s">
        <v>76</v>
      </c>
      <c r="N127" t="s">
        <v>76</v>
      </c>
      <c r="P127" t="s">
        <v>70</v>
      </c>
      <c r="Q127" t="s">
        <v>76</v>
      </c>
      <c r="R127" t="s">
        <v>338</v>
      </c>
    </row>
    <row r="128" spans="1:20" ht="12.75" hidden="1" customHeight="1">
      <c r="A128" s="53" t="s">
        <v>339</v>
      </c>
      <c r="B128" s="53" t="s">
        <v>76</v>
      </c>
      <c r="C128" s="53"/>
      <c r="D128" s="53" t="s">
        <v>76</v>
      </c>
      <c r="E128" s="54">
        <f t="shared" si="28"/>
        <v>0</v>
      </c>
      <c r="F128" s="54">
        <f t="shared" si="27"/>
        <v>0</v>
      </c>
      <c r="G128" s="51"/>
      <c r="H128" s="54">
        <v>0</v>
      </c>
      <c r="I128" s="51"/>
      <c r="J128" s="54">
        <v>0</v>
      </c>
      <c r="K128" s="51"/>
      <c r="L128" s="54">
        <v>0</v>
      </c>
      <c r="M128" s="55" t="s">
        <v>76</v>
      </c>
      <c r="N128" t="s">
        <v>76</v>
      </c>
      <c r="P128" t="s">
        <v>52</v>
      </c>
      <c r="Q128" t="s">
        <v>76</v>
      </c>
      <c r="R128" t="s">
        <v>76</v>
      </c>
    </row>
    <row r="129" spans="1:18" ht="12.75" hidden="1" customHeight="1">
      <c r="A129" s="53" t="s">
        <v>340</v>
      </c>
      <c r="B129" s="53" t="s">
        <v>76</v>
      </c>
      <c r="C129" s="53">
        <v>307</v>
      </c>
      <c r="D129" s="53" t="s">
        <v>218</v>
      </c>
      <c r="E129" s="54">
        <f t="shared" si="28"/>
        <v>0</v>
      </c>
      <c r="F129" s="54">
        <f t="shared" si="27"/>
        <v>0</v>
      </c>
      <c r="G129" s="54">
        <v>0</v>
      </c>
      <c r="H129" s="54">
        <f t="shared" ref="H129:H145" si="29">TRUNC(G129*C129,0)</f>
        <v>0</v>
      </c>
      <c r="I129" s="54">
        <v>0</v>
      </c>
      <c r="J129" s="54"/>
      <c r="K129" s="54">
        <v>0</v>
      </c>
      <c r="L129" s="54"/>
      <c r="M129" s="55" t="s">
        <v>76</v>
      </c>
      <c r="N129" t="s">
        <v>76</v>
      </c>
      <c r="P129" t="s">
        <v>30</v>
      </c>
      <c r="Q129" t="s">
        <v>76</v>
      </c>
      <c r="R129" t="s">
        <v>341</v>
      </c>
    </row>
    <row r="130" spans="1:18" ht="12.75" hidden="1" customHeight="1">
      <c r="A130" s="53" t="s">
        <v>342</v>
      </c>
      <c r="B130" s="53" t="s">
        <v>76</v>
      </c>
      <c r="C130" s="53">
        <v>255</v>
      </c>
      <c r="D130" s="53" t="s">
        <v>218</v>
      </c>
      <c r="E130" s="54">
        <f t="shared" si="28"/>
        <v>0</v>
      </c>
      <c r="F130" s="54">
        <f t="shared" si="27"/>
        <v>0</v>
      </c>
      <c r="G130" s="54">
        <v>0</v>
      </c>
      <c r="H130" s="54">
        <f t="shared" si="29"/>
        <v>0</v>
      </c>
      <c r="I130" s="54">
        <v>0</v>
      </c>
      <c r="J130" s="54"/>
      <c r="K130" s="54">
        <v>0</v>
      </c>
      <c r="L130" s="54"/>
      <c r="M130" s="55" t="s">
        <v>76</v>
      </c>
      <c r="N130" t="s">
        <v>76</v>
      </c>
      <c r="P130" t="s">
        <v>8</v>
      </c>
      <c r="Q130" t="s">
        <v>76</v>
      </c>
      <c r="R130" t="s">
        <v>343</v>
      </c>
    </row>
    <row r="131" spans="1:18" ht="12.75" hidden="1" customHeight="1">
      <c r="A131" s="53" t="s">
        <v>344</v>
      </c>
      <c r="B131" s="53" t="s">
        <v>76</v>
      </c>
      <c r="C131" s="53">
        <v>131</v>
      </c>
      <c r="D131" s="53" t="s">
        <v>218</v>
      </c>
      <c r="E131" s="54">
        <f t="shared" si="28"/>
        <v>0</v>
      </c>
      <c r="F131" s="54">
        <f t="shared" si="27"/>
        <v>0</v>
      </c>
      <c r="G131" s="54">
        <v>0</v>
      </c>
      <c r="H131" s="54">
        <f t="shared" si="29"/>
        <v>0</v>
      </c>
      <c r="I131" s="54">
        <v>0</v>
      </c>
      <c r="J131" s="54"/>
      <c r="K131" s="54">
        <v>0</v>
      </c>
      <c r="L131" s="54"/>
      <c r="M131" s="55" t="s">
        <v>76</v>
      </c>
      <c r="N131" t="s">
        <v>76</v>
      </c>
      <c r="P131" t="s">
        <v>7</v>
      </c>
      <c r="Q131" t="s">
        <v>76</v>
      </c>
      <c r="R131" t="s">
        <v>345</v>
      </c>
    </row>
    <row r="132" spans="1:18" ht="12.75" hidden="1" customHeight="1">
      <c r="A132" s="53" t="s">
        <v>346</v>
      </c>
      <c r="B132" s="53" t="s">
        <v>76</v>
      </c>
      <c r="C132" s="53">
        <v>23</v>
      </c>
      <c r="D132" s="53" t="s">
        <v>218</v>
      </c>
      <c r="E132" s="54">
        <f t="shared" si="28"/>
        <v>0</v>
      </c>
      <c r="F132" s="54">
        <f t="shared" si="27"/>
        <v>0</v>
      </c>
      <c r="G132" s="54">
        <v>0</v>
      </c>
      <c r="H132" s="54">
        <f t="shared" si="29"/>
        <v>0</v>
      </c>
      <c r="I132" s="54">
        <v>0</v>
      </c>
      <c r="J132" s="54"/>
      <c r="K132" s="54">
        <v>0</v>
      </c>
      <c r="L132" s="54"/>
      <c r="M132" s="55" t="s">
        <v>76</v>
      </c>
      <c r="N132" t="s">
        <v>76</v>
      </c>
      <c r="P132" t="s">
        <v>28</v>
      </c>
      <c r="Q132" t="s">
        <v>76</v>
      </c>
      <c r="R132" t="s">
        <v>347</v>
      </c>
    </row>
    <row r="133" spans="1:18" ht="12.75" hidden="1" customHeight="1">
      <c r="A133" s="53" t="s">
        <v>348</v>
      </c>
      <c r="B133" s="53" t="s">
        <v>349</v>
      </c>
      <c r="C133" s="53">
        <v>224</v>
      </c>
      <c r="D133" s="53" t="s">
        <v>218</v>
      </c>
      <c r="E133" s="54">
        <f t="shared" si="28"/>
        <v>0</v>
      </c>
      <c r="F133" s="54">
        <f t="shared" si="27"/>
        <v>0</v>
      </c>
      <c r="G133" s="54">
        <v>0</v>
      </c>
      <c r="H133" s="54">
        <f t="shared" si="29"/>
        <v>0</v>
      </c>
      <c r="I133" s="54">
        <v>0</v>
      </c>
      <c r="J133" s="54"/>
      <c r="K133" s="54">
        <v>0</v>
      </c>
      <c r="L133" s="54"/>
      <c r="M133" s="55" t="s">
        <v>76</v>
      </c>
      <c r="N133" t="s">
        <v>76</v>
      </c>
      <c r="P133" t="s">
        <v>51</v>
      </c>
      <c r="Q133" t="s">
        <v>76</v>
      </c>
      <c r="R133" t="s">
        <v>350</v>
      </c>
    </row>
    <row r="134" spans="1:18" ht="12.75" hidden="1" customHeight="1">
      <c r="A134" s="53" t="s">
        <v>348</v>
      </c>
      <c r="B134" s="53" t="s">
        <v>351</v>
      </c>
      <c r="C134" s="53">
        <v>65</v>
      </c>
      <c r="D134" s="53" t="s">
        <v>218</v>
      </c>
      <c r="E134" s="54">
        <f t="shared" si="28"/>
        <v>0</v>
      </c>
      <c r="F134" s="54">
        <f t="shared" si="27"/>
        <v>0</v>
      </c>
      <c r="G134" s="54">
        <v>0</v>
      </c>
      <c r="H134" s="54">
        <f t="shared" si="29"/>
        <v>0</v>
      </c>
      <c r="I134" s="54">
        <v>0</v>
      </c>
      <c r="J134" s="54"/>
      <c r="K134" s="54">
        <v>0</v>
      </c>
      <c r="L134" s="54"/>
      <c r="M134" s="55" t="s">
        <v>76</v>
      </c>
      <c r="N134" t="s">
        <v>76</v>
      </c>
      <c r="P134" t="s">
        <v>68</v>
      </c>
      <c r="Q134" t="s">
        <v>76</v>
      </c>
      <c r="R134" t="s">
        <v>352</v>
      </c>
    </row>
    <row r="135" spans="1:18" ht="12.75" hidden="1" customHeight="1">
      <c r="A135" s="53" t="s">
        <v>348</v>
      </c>
      <c r="B135" s="53" t="s">
        <v>353</v>
      </c>
      <c r="C135" s="53">
        <v>335</v>
      </c>
      <c r="D135" s="53" t="s">
        <v>218</v>
      </c>
      <c r="E135" s="54">
        <f t="shared" si="28"/>
        <v>0</v>
      </c>
      <c r="F135" s="54">
        <f t="shared" si="27"/>
        <v>0</v>
      </c>
      <c r="G135" s="54">
        <v>0</v>
      </c>
      <c r="H135" s="54">
        <f t="shared" si="29"/>
        <v>0</v>
      </c>
      <c r="I135" s="54">
        <v>0</v>
      </c>
      <c r="J135" s="54"/>
      <c r="K135" s="54">
        <v>0</v>
      </c>
      <c r="L135" s="54"/>
      <c r="M135" s="55" t="s">
        <v>76</v>
      </c>
      <c r="N135" t="s">
        <v>76</v>
      </c>
      <c r="P135" t="s">
        <v>6</v>
      </c>
      <c r="Q135" t="s">
        <v>76</v>
      </c>
      <c r="R135" t="s">
        <v>354</v>
      </c>
    </row>
    <row r="136" spans="1:18" ht="12.75" hidden="1" customHeight="1">
      <c r="A136" s="53" t="s">
        <v>348</v>
      </c>
      <c r="B136" s="53" t="s">
        <v>355</v>
      </c>
      <c r="C136" s="53">
        <v>24</v>
      </c>
      <c r="D136" s="53" t="s">
        <v>218</v>
      </c>
      <c r="E136" s="54">
        <f t="shared" si="28"/>
        <v>0</v>
      </c>
      <c r="F136" s="54">
        <f t="shared" si="27"/>
        <v>0</v>
      </c>
      <c r="G136" s="54">
        <v>0</v>
      </c>
      <c r="H136" s="54">
        <f t="shared" si="29"/>
        <v>0</v>
      </c>
      <c r="I136" s="54">
        <v>0</v>
      </c>
      <c r="J136" s="54"/>
      <c r="K136" s="54">
        <v>0</v>
      </c>
      <c r="L136" s="54"/>
      <c r="M136" s="55" t="s">
        <v>76</v>
      </c>
      <c r="N136" t="s">
        <v>76</v>
      </c>
      <c r="P136" t="s">
        <v>26</v>
      </c>
      <c r="Q136" t="s">
        <v>76</v>
      </c>
      <c r="R136" t="s">
        <v>356</v>
      </c>
    </row>
    <row r="137" spans="1:18" ht="12.75" hidden="1" customHeight="1">
      <c r="A137" s="53" t="s">
        <v>357</v>
      </c>
      <c r="B137" s="53" t="s">
        <v>293</v>
      </c>
      <c r="C137" s="53">
        <v>110</v>
      </c>
      <c r="D137" s="53" t="s">
        <v>218</v>
      </c>
      <c r="E137" s="54">
        <f t="shared" si="28"/>
        <v>0</v>
      </c>
      <c r="F137" s="54">
        <f t="shared" si="27"/>
        <v>0</v>
      </c>
      <c r="G137" s="54">
        <v>0</v>
      </c>
      <c r="H137" s="54">
        <f t="shared" si="29"/>
        <v>0</v>
      </c>
      <c r="I137" s="54">
        <v>0</v>
      </c>
      <c r="J137" s="54"/>
      <c r="K137" s="54">
        <v>0</v>
      </c>
      <c r="L137" s="54"/>
      <c r="M137" s="55" t="s">
        <v>76</v>
      </c>
      <c r="N137" t="s">
        <v>76</v>
      </c>
      <c r="P137" t="s">
        <v>48</v>
      </c>
      <c r="Q137" t="s">
        <v>76</v>
      </c>
      <c r="R137" t="s">
        <v>358</v>
      </c>
    </row>
    <row r="138" spans="1:18" ht="12.75" hidden="1" customHeight="1">
      <c r="A138" s="53" t="s">
        <v>359</v>
      </c>
      <c r="B138" s="53" t="s">
        <v>76</v>
      </c>
      <c r="C138" s="53">
        <v>151</v>
      </c>
      <c r="D138" s="53" t="s">
        <v>218</v>
      </c>
      <c r="E138" s="54">
        <f t="shared" si="28"/>
        <v>0</v>
      </c>
      <c r="F138" s="54">
        <f t="shared" si="27"/>
        <v>0</v>
      </c>
      <c r="G138" s="54">
        <v>0</v>
      </c>
      <c r="H138" s="54">
        <f t="shared" si="29"/>
        <v>0</v>
      </c>
      <c r="I138" s="54">
        <v>0</v>
      </c>
      <c r="J138" s="54"/>
      <c r="K138" s="54">
        <v>0</v>
      </c>
      <c r="L138" s="54"/>
      <c r="M138" s="55" t="s">
        <v>76</v>
      </c>
      <c r="N138" t="s">
        <v>76</v>
      </c>
      <c r="P138" t="s">
        <v>65</v>
      </c>
      <c r="Q138" t="s">
        <v>76</v>
      </c>
      <c r="R138" t="s">
        <v>360</v>
      </c>
    </row>
    <row r="139" spans="1:18" ht="12.75" hidden="1" customHeight="1">
      <c r="A139" s="53" t="s">
        <v>361</v>
      </c>
      <c r="B139" s="53" t="s">
        <v>362</v>
      </c>
      <c r="C139" s="53">
        <v>350</v>
      </c>
      <c r="D139" s="53" t="s">
        <v>218</v>
      </c>
      <c r="E139" s="54">
        <f t="shared" si="28"/>
        <v>0</v>
      </c>
      <c r="F139" s="54">
        <f t="shared" si="27"/>
        <v>0</v>
      </c>
      <c r="G139" s="54">
        <v>0</v>
      </c>
      <c r="H139" s="54">
        <f t="shared" si="29"/>
        <v>0</v>
      </c>
      <c r="I139" s="54">
        <v>0</v>
      </c>
      <c r="J139" s="54"/>
      <c r="K139" s="54">
        <v>0</v>
      </c>
      <c r="L139" s="54"/>
      <c r="M139" s="55" t="s">
        <v>76</v>
      </c>
      <c r="N139" t="s">
        <v>76</v>
      </c>
      <c r="P139" t="s">
        <v>11</v>
      </c>
      <c r="Q139" t="s">
        <v>76</v>
      </c>
      <c r="R139" t="s">
        <v>363</v>
      </c>
    </row>
    <row r="140" spans="1:18" ht="12.75" hidden="1" customHeight="1">
      <c r="A140" s="53" t="s">
        <v>361</v>
      </c>
      <c r="B140" s="53" t="s">
        <v>364</v>
      </c>
      <c r="C140" s="53">
        <v>260</v>
      </c>
      <c r="D140" s="53" t="s">
        <v>218</v>
      </c>
      <c r="E140" s="54">
        <f t="shared" si="28"/>
        <v>0</v>
      </c>
      <c r="F140" s="54">
        <f t="shared" si="27"/>
        <v>0</v>
      </c>
      <c r="G140" s="54">
        <v>0</v>
      </c>
      <c r="H140" s="54">
        <f t="shared" si="29"/>
        <v>0</v>
      </c>
      <c r="I140" s="54">
        <v>0</v>
      </c>
      <c r="J140" s="54"/>
      <c r="K140" s="54">
        <v>0</v>
      </c>
      <c r="L140" s="54"/>
      <c r="M140" s="55" t="s">
        <v>76</v>
      </c>
      <c r="N140" t="s">
        <v>76</v>
      </c>
      <c r="P140" t="s">
        <v>32</v>
      </c>
      <c r="Q140" t="s">
        <v>76</v>
      </c>
      <c r="R140" t="s">
        <v>365</v>
      </c>
    </row>
    <row r="141" spans="1:18" ht="12.75" hidden="1" customHeight="1">
      <c r="A141" s="53" t="s">
        <v>361</v>
      </c>
      <c r="B141" s="53" t="s">
        <v>366</v>
      </c>
      <c r="C141" s="53">
        <v>260</v>
      </c>
      <c r="D141" s="53" t="s">
        <v>218</v>
      </c>
      <c r="E141" s="54">
        <f t="shared" si="28"/>
        <v>0</v>
      </c>
      <c r="F141" s="54">
        <f t="shared" si="27"/>
        <v>0</v>
      </c>
      <c r="G141" s="54">
        <v>0</v>
      </c>
      <c r="H141" s="54">
        <f t="shared" si="29"/>
        <v>0</v>
      </c>
      <c r="I141" s="54">
        <v>0</v>
      </c>
      <c r="J141" s="54"/>
      <c r="K141" s="54">
        <v>0</v>
      </c>
      <c r="L141" s="54"/>
      <c r="M141" s="55" t="s">
        <v>76</v>
      </c>
      <c r="N141" t="s">
        <v>76</v>
      </c>
      <c r="P141" t="s">
        <v>25</v>
      </c>
      <c r="Q141" t="s">
        <v>76</v>
      </c>
      <c r="R141" t="s">
        <v>367</v>
      </c>
    </row>
    <row r="142" spans="1:18" ht="12.75" hidden="1" customHeight="1">
      <c r="A142" s="53" t="s">
        <v>368</v>
      </c>
      <c r="B142" s="53" t="s">
        <v>369</v>
      </c>
      <c r="C142" s="53">
        <v>10</v>
      </c>
      <c r="D142" s="53" t="s">
        <v>218</v>
      </c>
      <c r="E142" s="54">
        <f t="shared" si="28"/>
        <v>0</v>
      </c>
      <c r="F142" s="54">
        <f t="shared" si="27"/>
        <v>0</v>
      </c>
      <c r="G142" s="54">
        <v>0</v>
      </c>
      <c r="H142" s="54">
        <f t="shared" si="29"/>
        <v>0</v>
      </c>
      <c r="I142" s="54">
        <v>0</v>
      </c>
      <c r="J142" s="54"/>
      <c r="K142" s="54">
        <v>0</v>
      </c>
      <c r="L142" s="54"/>
      <c r="M142" s="55" t="s">
        <v>76</v>
      </c>
      <c r="N142" t="s">
        <v>76</v>
      </c>
      <c r="P142" t="s">
        <v>5</v>
      </c>
      <c r="Q142" t="s">
        <v>76</v>
      </c>
      <c r="R142" t="s">
        <v>370</v>
      </c>
    </row>
    <row r="143" spans="1:18" ht="12.75" hidden="1" customHeight="1">
      <c r="A143" s="53" t="s">
        <v>368</v>
      </c>
      <c r="B143" s="53" t="s">
        <v>371</v>
      </c>
      <c r="C143" s="53">
        <v>40</v>
      </c>
      <c r="D143" s="53" t="s">
        <v>218</v>
      </c>
      <c r="E143" s="54">
        <f t="shared" si="28"/>
        <v>0</v>
      </c>
      <c r="F143" s="54">
        <f t="shared" si="27"/>
        <v>0</v>
      </c>
      <c r="G143" s="54">
        <v>0</v>
      </c>
      <c r="H143" s="54">
        <f t="shared" si="29"/>
        <v>0</v>
      </c>
      <c r="I143" s="54">
        <v>0</v>
      </c>
      <c r="J143" s="54"/>
      <c r="K143" s="54">
        <v>0</v>
      </c>
      <c r="L143" s="54"/>
      <c r="M143" s="55" t="s">
        <v>76</v>
      </c>
      <c r="N143" t="s">
        <v>76</v>
      </c>
      <c r="P143" t="s">
        <v>64</v>
      </c>
      <c r="Q143" t="s">
        <v>76</v>
      </c>
      <c r="R143" t="s">
        <v>372</v>
      </c>
    </row>
    <row r="144" spans="1:18" ht="12.75" hidden="1" customHeight="1">
      <c r="A144" s="53" t="s">
        <v>368</v>
      </c>
      <c r="B144" s="53" t="s">
        <v>373</v>
      </c>
      <c r="C144" s="53">
        <v>40</v>
      </c>
      <c r="D144" s="53" t="s">
        <v>218</v>
      </c>
      <c r="E144" s="54">
        <f t="shared" si="28"/>
        <v>0</v>
      </c>
      <c r="F144" s="54">
        <f t="shared" si="27"/>
        <v>0</v>
      </c>
      <c r="G144" s="54">
        <v>0</v>
      </c>
      <c r="H144" s="54">
        <f t="shared" si="29"/>
        <v>0</v>
      </c>
      <c r="I144" s="54">
        <v>0</v>
      </c>
      <c r="J144" s="54"/>
      <c r="K144" s="54">
        <v>0</v>
      </c>
      <c r="L144" s="54"/>
      <c r="M144" s="55" t="s">
        <v>76</v>
      </c>
      <c r="N144" t="s">
        <v>76</v>
      </c>
      <c r="P144" t="s">
        <v>45</v>
      </c>
      <c r="Q144" t="s">
        <v>76</v>
      </c>
      <c r="R144" t="s">
        <v>374</v>
      </c>
    </row>
    <row r="145" spans="1:18" ht="12.75" hidden="1" customHeight="1">
      <c r="A145" s="53" t="s">
        <v>375</v>
      </c>
      <c r="B145" s="53" t="s">
        <v>376</v>
      </c>
      <c r="C145" s="53">
        <v>7304</v>
      </c>
      <c r="D145" s="53" t="s">
        <v>218</v>
      </c>
      <c r="E145" s="54">
        <f t="shared" si="28"/>
        <v>0</v>
      </c>
      <c r="F145" s="54">
        <f t="shared" si="27"/>
        <v>0</v>
      </c>
      <c r="G145" s="54">
        <v>0</v>
      </c>
      <c r="H145" s="54">
        <f t="shared" si="29"/>
        <v>0</v>
      </c>
      <c r="I145" s="54">
        <v>0</v>
      </c>
      <c r="J145" s="54"/>
      <c r="K145" s="54">
        <v>0</v>
      </c>
      <c r="L145" s="54"/>
      <c r="M145" s="55" t="s">
        <v>76</v>
      </c>
      <c r="N145" t="s">
        <v>76</v>
      </c>
      <c r="P145" t="s">
        <v>24</v>
      </c>
      <c r="Q145" t="s">
        <v>76</v>
      </c>
      <c r="R145" t="s">
        <v>377</v>
      </c>
    </row>
    <row r="146" spans="1:18" ht="12.75" hidden="1" customHeight="1">
      <c r="A146" s="53" t="s">
        <v>199</v>
      </c>
      <c r="B146" s="53" t="s">
        <v>76</v>
      </c>
      <c r="C146" s="53"/>
      <c r="D146" s="53" t="s">
        <v>76</v>
      </c>
      <c r="E146" s="54">
        <f t="shared" si="28"/>
        <v>0</v>
      </c>
      <c r="F146" s="54">
        <f t="shared" si="27"/>
        <v>0</v>
      </c>
      <c r="G146" s="51"/>
      <c r="H146" s="54">
        <v>0</v>
      </c>
      <c r="I146" s="51"/>
      <c r="J146" s="54">
        <v>0</v>
      </c>
      <c r="K146" s="51"/>
      <c r="L146" s="54">
        <v>0</v>
      </c>
      <c r="M146" s="55" t="s">
        <v>76</v>
      </c>
      <c r="N146" t="s">
        <v>76</v>
      </c>
      <c r="P146" t="s">
        <v>4</v>
      </c>
      <c r="Q146" t="s">
        <v>200</v>
      </c>
      <c r="R146" t="s">
        <v>76</v>
      </c>
    </row>
    <row r="147" spans="1:18" ht="12.75" hidden="1" customHeight="1">
      <c r="A147" s="51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2"/>
    </row>
  </sheetData>
  <mergeCells count="10">
    <mergeCell ref="A1:M1"/>
    <mergeCell ref="A3:A4"/>
    <mergeCell ref="B3:B4"/>
    <mergeCell ref="C3:C4"/>
    <mergeCell ref="D3:D4"/>
    <mergeCell ref="E3:F3"/>
    <mergeCell ref="G3:H3"/>
    <mergeCell ref="I3:J3"/>
    <mergeCell ref="K3:L3"/>
    <mergeCell ref="M3:M4"/>
  </mergeCells>
  <phoneticPr fontId="1" type="noConversion"/>
  <pageMargins left="0.31496062992125984" right="0.31496062992125984" top="1" bottom="0.59055118110236215" header="0.5" footer="0.5"/>
  <pageSetup paperSize="9" orientation="landscape" r:id="rId1"/>
  <headerFooter alignWithMargins="0">
    <oddHeader>&amp;RPage : 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7"/>
  <sheetViews>
    <sheetView workbookViewId="0">
      <selection activeCell="E5" sqref="E5"/>
    </sheetView>
  </sheetViews>
  <sheetFormatPr defaultRowHeight="12.75" customHeight="1"/>
  <cols>
    <col min="1" max="1" width="60.83203125" customWidth="1"/>
    <col min="2" max="2" width="35.83203125" customWidth="1"/>
    <col min="3" max="3" width="8" customWidth="1"/>
    <col min="4" max="4" width="4" customWidth="1"/>
    <col min="5" max="12" width="15.83203125" customWidth="1"/>
    <col min="13" max="13" width="10" customWidth="1"/>
  </cols>
  <sheetData>
    <row r="1" spans="1:13" ht="35.1" customHeight="1">
      <c r="A1" s="102" t="s">
        <v>393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</row>
    <row r="3" spans="1:13" ht="20.100000000000001" customHeight="1">
      <c r="A3" s="103" t="s">
        <v>16</v>
      </c>
      <c r="B3" s="103" t="s">
        <v>37</v>
      </c>
      <c r="C3" s="103" t="s">
        <v>50</v>
      </c>
      <c r="D3" s="103" t="s">
        <v>34</v>
      </c>
      <c r="E3" s="103" t="s">
        <v>128</v>
      </c>
      <c r="F3" s="103" t="s">
        <v>76</v>
      </c>
      <c r="G3" s="103" t="s">
        <v>129</v>
      </c>
      <c r="H3" s="103" t="s">
        <v>76</v>
      </c>
      <c r="I3" s="103" t="s">
        <v>130</v>
      </c>
      <c r="J3" s="103" t="s">
        <v>76</v>
      </c>
      <c r="K3" s="103" t="s">
        <v>131</v>
      </c>
      <c r="L3" s="103" t="s">
        <v>76</v>
      </c>
      <c r="M3" s="104" t="s">
        <v>22</v>
      </c>
    </row>
    <row r="4" spans="1:13" ht="20.100000000000001" customHeight="1">
      <c r="A4" s="103" t="s">
        <v>76</v>
      </c>
      <c r="B4" s="103" t="s">
        <v>76</v>
      </c>
      <c r="C4" s="103" t="s">
        <v>76</v>
      </c>
      <c r="D4" s="103" t="s">
        <v>76</v>
      </c>
      <c r="E4" s="64" t="s">
        <v>21</v>
      </c>
      <c r="F4" s="64" t="s">
        <v>13</v>
      </c>
      <c r="G4" s="64" t="s">
        <v>21</v>
      </c>
      <c r="H4" s="64" t="s">
        <v>13</v>
      </c>
      <c r="I4" s="64" t="s">
        <v>21</v>
      </c>
      <c r="J4" s="64" t="s">
        <v>13</v>
      </c>
      <c r="K4" s="64" t="s">
        <v>21</v>
      </c>
      <c r="L4" s="64" t="s">
        <v>13</v>
      </c>
      <c r="M4" s="104" t="s">
        <v>76</v>
      </c>
    </row>
    <row r="5" spans="1:13" ht="20.100000000000001" customHeight="1">
      <c r="A5" s="53" t="s">
        <v>132</v>
      </c>
      <c r="B5" s="53" t="s">
        <v>76</v>
      </c>
      <c r="C5" s="53">
        <v>1</v>
      </c>
      <c r="D5" s="53" t="s">
        <v>136</v>
      </c>
      <c r="F5" s="54"/>
      <c r="H5" s="54"/>
      <c r="J5" s="54"/>
      <c r="L5" s="54"/>
      <c r="M5" s="55" t="s">
        <v>76</v>
      </c>
    </row>
    <row r="6" spans="1:13" ht="20.100000000000001" customHeight="1">
      <c r="A6" s="53" t="s">
        <v>145</v>
      </c>
      <c r="B6" s="53" t="s">
        <v>76</v>
      </c>
      <c r="C6" s="53">
        <v>1</v>
      </c>
      <c r="D6" s="53" t="s">
        <v>136</v>
      </c>
      <c r="E6" s="54"/>
      <c r="F6" s="54"/>
      <c r="G6" s="54"/>
      <c r="H6" s="54"/>
      <c r="I6" s="54"/>
      <c r="J6" s="54"/>
      <c r="K6" s="54"/>
      <c r="L6" s="54"/>
      <c r="M6" s="55" t="s">
        <v>76</v>
      </c>
    </row>
    <row r="7" spans="1:13" ht="20.100000000000001" customHeight="1">
      <c r="A7" s="53" t="s">
        <v>146</v>
      </c>
      <c r="B7" s="53" t="s">
        <v>76</v>
      </c>
      <c r="C7" s="53">
        <v>1</v>
      </c>
      <c r="D7" s="53" t="s">
        <v>136</v>
      </c>
      <c r="E7" s="54"/>
      <c r="F7" s="54"/>
      <c r="G7" s="54"/>
      <c r="H7" s="54"/>
      <c r="I7" s="54"/>
      <c r="J7" s="54"/>
      <c r="K7" s="54"/>
      <c r="L7" s="54"/>
      <c r="M7" s="55" t="s">
        <v>76</v>
      </c>
    </row>
    <row r="8" spans="1:13" ht="20.100000000000001" customHeight="1">
      <c r="A8" s="53" t="s">
        <v>147</v>
      </c>
      <c r="B8" s="53" t="s">
        <v>76</v>
      </c>
      <c r="C8" s="53">
        <v>1</v>
      </c>
      <c r="D8" s="53" t="s">
        <v>136</v>
      </c>
      <c r="E8" s="54"/>
      <c r="F8" s="54"/>
      <c r="G8" s="54"/>
      <c r="H8" s="54"/>
      <c r="I8" s="54"/>
      <c r="J8" s="54"/>
      <c r="K8" s="54"/>
      <c r="L8" s="54"/>
      <c r="M8" s="55" t="s">
        <v>76</v>
      </c>
    </row>
    <row r="9" spans="1:13" ht="20.100000000000001" customHeight="1">
      <c r="A9" s="53" t="s">
        <v>148</v>
      </c>
      <c r="B9" s="53" t="s">
        <v>76</v>
      </c>
      <c r="C9" s="53">
        <v>1</v>
      </c>
      <c r="D9" s="53" t="s">
        <v>136</v>
      </c>
      <c r="E9" s="54"/>
      <c r="F9" s="54"/>
      <c r="G9" s="54"/>
      <c r="H9" s="54"/>
      <c r="I9" s="54"/>
      <c r="J9" s="54"/>
      <c r="K9" s="54"/>
      <c r="L9" s="54"/>
      <c r="M9" s="55" t="s">
        <v>76</v>
      </c>
    </row>
    <row r="10" spans="1:13" ht="20.100000000000001" customHeight="1">
      <c r="A10" s="53" t="s">
        <v>149</v>
      </c>
      <c r="B10" s="53" t="s">
        <v>76</v>
      </c>
      <c r="C10" s="53">
        <v>1</v>
      </c>
      <c r="D10" s="53" t="s">
        <v>136</v>
      </c>
      <c r="E10" s="54"/>
      <c r="F10" s="54"/>
      <c r="G10" s="54"/>
      <c r="H10" s="54"/>
      <c r="I10" s="54"/>
      <c r="J10" s="54"/>
      <c r="K10" s="54"/>
      <c r="L10" s="54"/>
      <c r="M10" s="55" t="s">
        <v>76</v>
      </c>
    </row>
    <row r="11" spans="1:13" ht="20.100000000000001" customHeight="1">
      <c r="A11" s="53" t="s">
        <v>150</v>
      </c>
      <c r="B11" s="53" t="s">
        <v>76</v>
      </c>
      <c r="C11" s="53">
        <v>1</v>
      </c>
      <c r="D11" s="53" t="s">
        <v>136</v>
      </c>
      <c r="E11" s="54"/>
      <c r="F11" s="54"/>
      <c r="G11" s="54"/>
      <c r="H11" s="54"/>
      <c r="I11" s="54"/>
      <c r="J11" s="54"/>
      <c r="K11" s="54"/>
      <c r="L11" s="54"/>
      <c r="M11" s="55" t="s">
        <v>76</v>
      </c>
    </row>
    <row r="12" spans="1:13" ht="20.100000000000001" customHeight="1">
      <c r="A12" s="53" t="s">
        <v>151</v>
      </c>
      <c r="B12" s="53" t="s">
        <v>76</v>
      </c>
      <c r="C12" s="53">
        <v>1</v>
      </c>
      <c r="D12" s="53" t="s">
        <v>136</v>
      </c>
      <c r="E12" s="54"/>
      <c r="F12" s="54"/>
      <c r="G12" s="54"/>
      <c r="H12" s="54"/>
      <c r="I12" s="54"/>
      <c r="J12" s="54"/>
      <c r="K12" s="54"/>
      <c r="L12" s="54"/>
      <c r="M12" s="55" t="s">
        <v>76</v>
      </c>
    </row>
    <row r="13" spans="1:13" ht="20.100000000000001" customHeight="1">
      <c r="A13" s="53" t="s">
        <v>152</v>
      </c>
      <c r="B13" s="53" t="s">
        <v>76</v>
      </c>
      <c r="C13" s="53">
        <v>1</v>
      </c>
      <c r="D13" s="53" t="s">
        <v>136</v>
      </c>
      <c r="E13" s="54"/>
      <c r="F13" s="54"/>
      <c r="G13" s="54"/>
      <c r="H13" s="54"/>
      <c r="I13" s="54"/>
      <c r="J13" s="54"/>
      <c r="K13" s="54"/>
      <c r="L13" s="54"/>
      <c r="M13" s="55" t="s">
        <v>76</v>
      </c>
    </row>
    <row r="14" spans="1:13" ht="20.100000000000001" customHeight="1">
      <c r="A14" s="53" t="s">
        <v>153</v>
      </c>
      <c r="B14" s="53" t="s">
        <v>76</v>
      </c>
      <c r="C14" s="53">
        <v>1</v>
      </c>
      <c r="D14" s="53" t="s">
        <v>136</v>
      </c>
      <c r="E14" s="54"/>
      <c r="F14" s="54"/>
      <c r="G14" s="54"/>
      <c r="H14" s="54"/>
      <c r="I14" s="54"/>
      <c r="J14" s="54"/>
      <c r="K14" s="54"/>
      <c r="L14" s="54"/>
      <c r="M14" s="55" t="s">
        <v>76</v>
      </c>
    </row>
    <row r="15" spans="1:13" ht="20.100000000000001" customHeight="1">
      <c r="A15" s="53" t="s">
        <v>156</v>
      </c>
      <c r="B15" s="53" t="s">
        <v>76</v>
      </c>
      <c r="C15" s="53">
        <v>1</v>
      </c>
      <c r="D15" s="53" t="s">
        <v>136</v>
      </c>
      <c r="E15" s="54"/>
      <c r="F15" s="54"/>
      <c r="G15" s="64"/>
      <c r="H15" s="54"/>
      <c r="I15" s="64"/>
      <c r="J15" s="54"/>
      <c r="K15" s="64"/>
      <c r="L15" s="54"/>
      <c r="M15" s="55" t="s">
        <v>76</v>
      </c>
    </row>
    <row r="16" spans="1:13" ht="20.100000000000001" customHeight="1">
      <c r="A16" s="53" t="s">
        <v>160</v>
      </c>
      <c r="B16" s="53"/>
      <c r="C16" s="53">
        <v>1</v>
      </c>
      <c r="D16" s="53" t="s">
        <v>136</v>
      </c>
      <c r="E16" s="54"/>
      <c r="F16" s="54"/>
      <c r="G16" s="64"/>
      <c r="H16" s="54"/>
      <c r="I16" s="64"/>
      <c r="J16" s="54"/>
      <c r="K16" s="64"/>
      <c r="L16" s="54"/>
      <c r="M16" s="55" t="s">
        <v>76</v>
      </c>
    </row>
    <row r="17" spans="1:13" ht="20.100000000000001" customHeight="1">
      <c r="A17" s="53" t="s">
        <v>164</v>
      </c>
      <c r="B17" s="53"/>
      <c r="C17" s="53">
        <v>1</v>
      </c>
      <c r="D17" s="53" t="s">
        <v>136</v>
      </c>
      <c r="E17" s="54"/>
      <c r="F17" s="54"/>
      <c r="G17" s="64"/>
      <c r="H17" s="54"/>
      <c r="I17" s="64"/>
      <c r="J17" s="54"/>
      <c r="K17" s="64"/>
      <c r="L17" s="54"/>
      <c r="M17" s="55" t="s">
        <v>76</v>
      </c>
    </row>
    <row r="18" spans="1:13" ht="20.100000000000001" customHeight="1">
      <c r="A18" s="53" t="s">
        <v>166</v>
      </c>
      <c r="B18" s="53"/>
      <c r="C18" s="53">
        <v>1</v>
      </c>
      <c r="D18" s="53" t="s">
        <v>136</v>
      </c>
      <c r="E18" s="54"/>
      <c r="F18" s="54"/>
      <c r="G18" s="64"/>
      <c r="H18" s="54"/>
      <c r="I18" s="64"/>
      <c r="J18" s="54"/>
      <c r="K18" s="64"/>
      <c r="L18" s="54"/>
      <c r="M18" s="55" t="s">
        <v>76</v>
      </c>
    </row>
    <row r="19" spans="1:13" ht="20.100000000000001" customHeight="1">
      <c r="A19" s="53" t="s">
        <v>168</v>
      </c>
      <c r="B19" s="53"/>
      <c r="C19" s="53">
        <v>1</v>
      </c>
      <c r="D19" s="53" t="s">
        <v>136</v>
      </c>
      <c r="E19" s="54"/>
      <c r="F19" s="54"/>
      <c r="G19" s="64"/>
      <c r="H19" s="54"/>
      <c r="I19" s="64"/>
      <c r="J19" s="54"/>
      <c r="K19" s="64"/>
      <c r="L19" s="54"/>
      <c r="M19" s="55" t="s">
        <v>76</v>
      </c>
    </row>
    <row r="20" spans="1:13" ht="20.100000000000001" customHeight="1">
      <c r="A20" s="53" t="s">
        <v>170</v>
      </c>
      <c r="B20" s="53"/>
      <c r="C20" s="53">
        <v>1</v>
      </c>
      <c r="D20" s="53" t="s">
        <v>136</v>
      </c>
      <c r="E20" s="54"/>
      <c r="F20" s="54"/>
      <c r="G20" s="64"/>
      <c r="H20" s="54"/>
      <c r="I20" s="64"/>
      <c r="J20" s="54"/>
      <c r="K20" s="64"/>
      <c r="L20" s="54"/>
      <c r="M20" s="55" t="s">
        <v>76</v>
      </c>
    </row>
    <row r="21" spans="1:13" ht="20.100000000000001" customHeight="1">
      <c r="A21" s="53" t="s">
        <v>172</v>
      </c>
      <c r="B21" s="53"/>
      <c r="C21" s="53">
        <v>1</v>
      </c>
      <c r="D21" s="53" t="s">
        <v>136</v>
      </c>
      <c r="E21" s="54"/>
      <c r="F21" s="54"/>
      <c r="G21" s="64"/>
      <c r="H21" s="54"/>
      <c r="I21" s="64"/>
      <c r="J21" s="54"/>
      <c r="K21" s="64"/>
      <c r="L21" s="54"/>
      <c r="M21" s="55" t="s">
        <v>76</v>
      </c>
    </row>
    <row r="22" spans="1:13" ht="20.100000000000001" customHeight="1">
      <c r="A22" s="53" t="s">
        <v>174</v>
      </c>
      <c r="B22" s="53"/>
      <c r="C22" s="53">
        <v>1</v>
      </c>
      <c r="D22" s="53" t="s">
        <v>136</v>
      </c>
      <c r="E22" s="54"/>
      <c r="F22" s="54"/>
      <c r="G22" s="64"/>
      <c r="H22" s="54"/>
      <c r="I22" s="64"/>
      <c r="J22" s="54"/>
      <c r="K22" s="64"/>
      <c r="L22" s="54"/>
      <c r="M22" s="55" t="s">
        <v>76</v>
      </c>
    </row>
    <row r="23" spans="1:13" ht="20.100000000000001" customHeight="1">
      <c r="A23" s="53" t="s">
        <v>176</v>
      </c>
      <c r="B23" s="53"/>
      <c r="C23" s="53">
        <v>1</v>
      </c>
      <c r="D23" s="53" t="s">
        <v>136</v>
      </c>
      <c r="E23" s="54"/>
      <c r="F23" s="54"/>
      <c r="G23" s="64"/>
      <c r="H23" s="54"/>
      <c r="I23" s="64"/>
      <c r="J23" s="54"/>
      <c r="K23" s="64"/>
      <c r="L23" s="54"/>
      <c r="M23" s="55" t="s">
        <v>76</v>
      </c>
    </row>
    <row r="24" spans="1:13" ht="20.100000000000001" customHeight="1">
      <c r="A24" s="53" t="s">
        <v>178</v>
      </c>
      <c r="B24" s="53"/>
      <c r="C24" s="53">
        <v>1</v>
      </c>
      <c r="D24" s="53" t="s">
        <v>136</v>
      </c>
      <c r="E24" s="54"/>
      <c r="F24" s="54"/>
      <c r="G24" s="64"/>
      <c r="H24" s="54"/>
      <c r="I24" s="64"/>
      <c r="J24" s="54"/>
      <c r="K24" s="64"/>
      <c r="L24" s="54"/>
      <c r="M24" s="55" t="s">
        <v>76</v>
      </c>
    </row>
    <row r="25" spans="1:13" ht="20.100000000000001" customHeight="1">
      <c r="A25" s="53" t="s">
        <v>180</v>
      </c>
      <c r="B25" s="53"/>
      <c r="C25" s="53">
        <v>1</v>
      </c>
      <c r="D25" s="53" t="s">
        <v>136</v>
      </c>
      <c r="E25" s="54"/>
      <c r="F25" s="54"/>
      <c r="G25" s="64"/>
      <c r="H25" s="54"/>
      <c r="I25" s="64"/>
      <c r="J25" s="54"/>
      <c r="K25" s="64"/>
      <c r="L25" s="54"/>
      <c r="M25" s="55" t="s">
        <v>76</v>
      </c>
    </row>
    <row r="26" spans="1:13" ht="20.100000000000001" customHeight="1">
      <c r="A26" s="53" t="s">
        <v>182</v>
      </c>
      <c r="B26" s="53"/>
      <c r="C26" s="53">
        <v>1</v>
      </c>
      <c r="D26" s="53" t="s">
        <v>136</v>
      </c>
      <c r="E26" s="54"/>
      <c r="F26" s="54"/>
      <c r="G26" s="64"/>
      <c r="H26" s="54"/>
      <c r="I26" s="64"/>
      <c r="J26" s="54"/>
      <c r="K26" s="64"/>
      <c r="L26" s="54"/>
      <c r="M26" s="55" t="s">
        <v>76</v>
      </c>
    </row>
    <row r="27" spans="1:13" ht="20.100000000000001" customHeight="1">
      <c r="A27" s="53" t="s">
        <v>184</v>
      </c>
      <c r="B27" s="53" t="s">
        <v>76</v>
      </c>
      <c r="C27" s="53">
        <v>1</v>
      </c>
      <c r="D27" s="53" t="s">
        <v>136</v>
      </c>
      <c r="E27" s="54"/>
      <c r="F27" s="54"/>
      <c r="G27" s="54"/>
      <c r="H27" s="54"/>
      <c r="I27" s="54"/>
      <c r="J27" s="54"/>
      <c r="K27" s="54"/>
      <c r="L27" s="54"/>
      <c r="M27" s="55" t="s">
        <v>76</v>
      </c>
    </row>
    <row r="28" spans="1:13" ht="20.100000000000001" customHeight="1">
      <c r="A28" s="53" t="s">
        <v>185</v>
      </c>
      <c r="B28" s="53" t="s">
        <v>76</v>
      </c>
      <c r="C28" s="53">
        <v>1</v>
      </c>
      <c r="D28" s="53" t="s">
        <v>136</v>
      </c>
      <c r="E28" s="54"/>
      <c r="F28" s="54"/>
      <c r="G28" s="64"/>
      <c r="H28" s="54"/>
      <c r="I28" s="64"/>
      <c r="J28" s="54"/>
      <c r="K28" s="64"/>
      <c r="L28" s="54"/>
      <c r="M28" s="55" t="s">
        <v>76</v>
      </c>
    </row>
    <row r="29" spans="1:13" ht="20.100000000000001" customHeight="1">
      <c r="A29" s="53" t="s">
        <v>187</v>
      </c>
      <c r="B29" s="53"/>
      <c r="C29" s="53">
        <v>1</v>
      </c>
      <c r="D29" s="53" t="s">
        <v>136</v>
      </c>
      <c r="E29" s="54"/>
      <c r="F29" s="54"/>
      <c r="G29" s="64"/>
      <c r="H29" s="54"/>
      <c r="I29" s="64"/>
      <c r="J29" s="54"/>
      <c r="K29" s="64"/>
      <c r="L29" s="54"/>
      <c r="M29" s="55" t="s">
        <v>76</v>
      </c>
    </row>
    <row r="30" spans="1:13" ht="20.100000000000001" customHeight="1">
      <c r="A30" s="53" t="s">
        <v>189</v>
      </c>
      <c r="B30" s="53" t="s">
        <v>76</v>
      </c>
      <c r="C30" s="53">
        <v>1</v>
      </c>
      <c r="D30" s="53" t="s">
        <v>136</v>
      </c>
      <c r="E30" s="54"/>
      <c r="F30" s="54"/>
      <c r="G30" s="64"/>
      <c r="H30" s="54"/>
      <c r="I30" s="64"/>
      <c r="J30" s="54"/>
      <c r="K30" s="64"/>
      <c r="L30" s="54"/>
      <c r="M30" s="55" t="s">
        <v>76</v>
      </c>
    </row>
    <row r="31" spans="1:13" ht="20.100000000000001" customHeight="1">
      <c r="A31" s="53" t="s">
        <v>190</v>
      </c>
      <c r="B31" s="53" t="s">
        <v>76</v>
      </c>
      <c r="C31" s="53">
        <v>1</v>
      </c>
      <c r="D31" s="53" t="s">
        <v>136</v>
      </c>
      <c r="E31" s="54"/>
      <c r="F31" s="54"/>
      <c r="G31" s="54"/>
      <c r="H31" s="54"/>
      <c r="I31" s="54"/>
      <c r="J31" s="54"/>
      <c r="K31" s="54"/>
      <c r="L31" s="54"/>
      <c r="M31" s="55" t="s">
        <v>76</v>
      </c>
    </row>
    <row r="32" spans="1:13" ht="20.100000000000001" customHeight="1">
      <c r="A32" s="53" t="s">
        <v>191</v>
      </c>
      <c r="B32" s="53" t="s">
        <v>76</v>
      </c>
      <c r="C32" s="53">
        <v>1</v>
      </c>
      <c r="D32" s="53" t="s">
        <v>136</v>
      </c>
      <c r="E32" s="54"/>
      <c r="F32" s="54"/>
      <c r="G32" s="64"/>
      <c r="H32" s="54"/>
      <c r="I32" s="64"/>
      <c r="J32" s="54"/>
      <c r="K32" s="64"/>
      <c r="L32" s="54"/>
      <c r="M32" s="55" t="s">
        <v>76</v>
      </c>
    </row>
    <row r="33" spans="1:13" ht="20.100000000000001" customHeight="1">
      <c r="A33" s="53" t="s">
        <v>193</v>
      </c>
      <c r="B33" s="53" t="s">
        <v>1</v>
      </c>
      <c r="C33" s="53"/>
      <c r="D33" s="53" t="s">
        <v>76</v>
      </c>
      <c r="E33" s="54"/>
      <c r="F33" s="54"/>
      <c r="G33" s="64"/>
      <c r="H33" s="54"/>
      <c r="I33" s="64"/>
      <c r="J33" s="54"/>
      <c r="K33" s="64"/>
      <c r="L33" s="54"/>
      <c r="M33" s="55" t="s">
        <v>76</v>
      </c>
    </row>
    <row r="34" spans="1:13" ht="20.100000000000001" customHeight="1">
      <c r="A34" s="53" t="s">
        <v>194</v>
      </c>
      <c r="B34" s="53" t="s">
        <v>76</v>
      </c>
      <c r="C34" s="53"/>
      <c r="D34" s="53" t="s">
        <v>76</v>
      </c>
      <c r="E34" s="54"/>
      <c r="F34" s="54"/>
      <c r="G34" s="64"/>
      <c r="H34" s="54"/>
      <c r="I34" s="64"/>
      <c r="J34" s="54"/>
      <c r="K34" s="64"/>
      <c r="L34" s="54"/>
      <c r="M34" s="55" t="s">
        <v>76</v>
      </c>
    </row>
    <row r="35" spans="1:13" ht="20.100000000000001" customHeight="1">
      <c r="A35" s="53" t="s">
        <v>196</v>
      </c>
      <c r="B35" s="53" t="s">
        <v>76</v>
      </c>
      <c r="C35" s="53">
        <v>1</v>
      </c>
      <c r="D35" s="53" t="s">
        <v>136</v>
      </c>
      <c r="E35" s="54"/>
      <c r="F35" s="54">
        <v>610248000</v>
      </c>
      <c r="G35" s="54"/>
      <c r="H35" s="54"/>
      <c r="I35" s="54"/>
      <c r="J35" s="54"/>
      <c r="K35" s="54"/>
      <c r="L35" s="54"/>
      <c r="M35" s="55" t="s">
        <v>76</v>
      </c>
    </row>
    <row r="36" spans="1:13" ht="20.100000000000001" customHeight="1">
      <c r="A36" s="53" t="s">
        <v>197</v>
      </c>
      <c r="B36" s="53" t="s">
        <v>76</v>
      </c>
      <c r="C36" s="53">
        <v>1</v>
      </c>
      <c r="D36" s="53" t="s">
        <v>136</v>
      </c>
      <c r="E36" s="54"/>
      <c r="F36" s="54"/>
      <c r="G36" s="64"/>
      <c r="H36" s="54"/>
      <c r="I36" s="64"/>
      <c r="J36" s="54"/>
      <c r="K36" s="64"/>
      <c r="L36" s="54"/>
      <c r="M36" s="55" t="s">
        <v>76</v>
      </c>
    </row>
    <row r="37" spans="1:13" ht="20.100000000000001" customHeight="1">
      <c r="A37" s="53" t="s">
        <v>199</v>
      </c>
      <c r="B37" s="53" t="s">
        <v>76</v>
      </c>
      <c r="C37" s="53"/>
      <c r="D37" s="53" t="s">
        <v>76</v>
      </c>
      <c r="E37" s="54"/>
      <c r="F37" s="54"/>
      <c r="G37" s="64"/>
      <c r="H37" s="54"/>
      <c r="I37" s="64"/>
      <c r="J37" s="54"/>
      <c r="K37" s="64"/>
      <c r="L37" s="54"/>
      <c r="M37" s="55" t="s">
        <v>76</v>
      </c>
    </row>
    <row r="38" spans="1:13" ht="20.100000000000001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5"/>
    </row>
    <row r="39" spans="1:13" ht="20.100000000000001" customHeight="1">
      <c r="A39" s="53" t="s">
        <v>29</v>
      </c>
      <c r="B39" s="53" t="s">
        <v>76</v>
      </c>
      <c r="C39" s="53">
        <v>1</v>
      </c>
      <c r="D39" s="53" t="s">
        <v>136</v>
      </c>
      <c r="F39" s="54"/>
      <c r="H39" s="54"/>
      <c r="J39" s="54"/>
      <c r="L39" s="54"/>
      <c r="M39" s="55" t="s">
        <v>76</v>
      </c>
    </row>
    <row r="40" spans="1:13" ht="20.100000000000001" customHeight="1">
      <c r="A40" s="53" t="s">
        <v>201</v>
      </c>
      <c r="B40" s="53" t="s">
        <v>202</v>
      </c>
      <c r="C40" s="53">
        <v>1345.2</v>
      </c>
      <c r="D40" s="53" t="s">
        <v>137</v>
      </c>
      <c r="E40" s="54"/>
      <c r="F40" s="54"/>
      <c r="G40" s="54"/>
      <c r="H40" s="54"/>
      <c r="I40" s="54"/>
      <c r="J40" s="54"/>
      <c r="K40" s="54"/>
      <c r="L40" s="54"/>
      <c r="M40" s="55" t="s">
        <v>76</v>
      </c>
    </row>
    <row r="41" spans="1:13" ht="20.100000000000001" customHeight="1">
      <c r="A41" s="53" t="s">
        <v>205</v>
      </c>
      <c r="B41" s="53" t="s">
        <v>202</v>
      </c>
      <c r="C41" s="53">
        <v>149</v>
      </c>
      <c r="D41" s="53" t="s">
        <v>137</v>
      </c>
      <c r="E41" s="54"/>
      <c r="F41" s="54"/>
      <c r="G41" s="54"/>
      <c r="H41" s="54"/>
      <c r="I41" s="54"/>
      <c r="J41" s="54"/>
      <c r="K41" s="54"/>
      <c r="L41" s="54"/>
      <c r="M41" s="55" t="s">
        <v>76</v>
      </c>
    </row>
    <row r="42" spans="1:13" ht="20.100000000000001" customHeight="1">
      <c r="A42" s="53" t="s">
        <v>207</v>
      </c>
      <c r="B42" s="53" t="s">
        <v>202</v>
      </c>
      <c r="C42" s="53">
        <v>1140</v>
      </c>
      <c r="D42" s="53" t="s">
        <v>208</v>
      </c>
      <c r="E42" s="54"/>
      <c r="F42" s="54"/>
      <c r="G42" s="54"/>
      <c r="H42" s="54"/>
      <c r="I42" s="54"/>
      <c r="J42" s="54"/>
      <c r="K42" s="54"/>
      <c r="L42" s="54"/>
      <c r="M42" s="55" t="s">
        <v>76</v>
      </c>
    </row>
    <row r="43" spans="1:13" ht="20.100000000000001" customHeight="1">
      <c r="A43" s="53" t="s">
        <v>210</v>
      </c>
      <c r="B43" s="53" t="s">
        <v>202</v>
      </c>
      <c r="C43" s="53">
        <v>1140</v>
      </c>
      <c r="D43" s="53" t="s">
        <v>208</v>
      </c>
      <c r="E43" s="54"/>
      <c r="F43" s="54"/>
      <c r="G43" s="54"/>
      <c r="H43" s="54"/>
      <c r="I43" s="54"/>
      <c r="J43" s="54"/>
      <c r="K43" s="54"/>
      <c r="L43" s="54"/>
      <c r="M43" s="55" t="s">
        <v>76</v>
      </c>
    </row>
    <row r="44" spans="1:13" ht="20.100000000000001" customHeight="1">
      <c r="A44" s="53" t="s">
        <v>212</v>
      </c>
      <c r="B44" s="53" t="s">
        <v>202</v>
      </c>
      <c r="C44" s="53">
        <v>22</v>
      </c>
      <c r="D44" s="53" t="s">
        <v>213</v>
      </c>
      <c r="E44" s="54"/>
      <c r="F44" s="54"/>
      <c r="G44" s="54"/>
      <c r="H44" s="54"/>
      <c r="I44" s="54"/>
      <c r="J44" s="54"/>
      <c r="K44" s="54"/>
      <c r="L44" s="54"/>
      <c r="M44" s="55" t="s">
        <v>76</v>
      </c>
    </row>
    <row r="45" spans="1:13" ht="20.100000000000001" customHeight="1">
      <c r="A45" s="53" t="s">
        <v>215</v>
      </c>
      <c r="B45" s="53" t="s">
        <v>202</v>
      </c>
      <c r="C45" s="53">
        <v>108</v>
      </c>
      <c r="D45" s="53" t="s">
        <v>213</v>
      </c>
      <c r="E45" s="54"/>
      <c r="F45" s="54"/>
      <c r="G45" s="54"/>
      <c r="H45" s="54"/>
      <c r="I45" s="54"/>
      <c r="J45" s="54"/>
      <c r="K45" s="54"/>
      <c r="L45" s="54"/>
      <c r="M45" s="55" t="s">
        <v>76</v>
      </c>
    </row>
    <row r="46" spans="1:13" ht="20.100000000000001" customHeight="1">
      <c r="A46" s="53" t="s">
        <v>199</v>
      </c>
      <c r="B46" s="53" t="s">
        <v>76</v>
      </c>
      <c r="C46" s="53"/>
      <c r="D46" s="53" t="s">
        <v>76</v>
      </c>
      <c r="E46" s="54"/>
      <c r="F46" s="54"/>
      <c r="G46" s="64"/>
      <c r="H46" s="54"/>
      <c r="I46" s="64"/>
      <c r="J46" s="54"/>
      <c r="K46" s="64"/>
      <c r="L46" s="54"/>
      <c r="M46" s="55" t="s">
        <v>76</v>
      </c>
    </row>
    <row r="47" spans="1:13" ht="20.100000000000001" customHeight="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5"/>
    </row>
    <row r="48" spans="1:13" ht="20.100000000000001" customHeight="1">
      <c r="A48" s="53" t="s">
        <v>38</v>
      </c>
      <c r="B48" s="53" t="s">
        <v>76</v>
      </c>
      <c r="C48" s="53">
        <v>1</v>
      </c>
      <c r="D48" s="53" t="s">
        <v>136</v>
      </c>
      <c r="F48" s="54"/>
      <c r="H48" s="54"/>
      <c r="J48" s="54"/>
      <c r="L48" s="54"/>
      <c r="M48" s="55" t="s">
        <v>76</v>
      </c>
    </row>
    <row r="49" spans="1:13" ht="20.100000000000001" customHeight="1">
      <c r="A49" s="53" t="s">
        <v>217</v>
      </c>
      <c r="B49" s="53" t="s">
        <v>202</v>
      </c>
      <c r="C49" s="53">
        <v>90</v>
      </c>
      <c r="D49" s="53" t="s">
        <v>218</v>
      </c>
      <c r="E49" s="54"/>
      <c r="F49" s="54"/>
      <c r="G49" s="54"/>
      <c r="H49" s="54"/>
      <c r="I49" s="54"/>
      <c r="J49" s="54"/>
      <c r="K49" s="54"/>
      <c r="L49" s="54"/>
      <c r="M49" s="55" t="s">
        <v>76</v>
      </c>
    </row>
    <row r="50" spans="1:13" ht="20.100000000000001" customHeight="1">
      <c r="A50" s="53" t="s">
        <v>220</v>
      </c>
      <c r="B50" s="53" t="s">
        <v>202</v>
      </c>
      <c r="C50" s="53">
        <v>818</v>
      </c>
      <c r="D50" s="53" t="s">
        <v>218</v>
      </c>
      <c r="E50" s="54"/>
      <c r="F50" s="54"/>
      <c r="G50" s="54"/>
      <c r="H50" s="54"/>
      <c r="I50" s="54"/>
      <c r="J50" s="54"/>
      <c r="K50" s="54"/>
      <c r="L50" s="54"/>
      <c r="M50" s="55" t="s">
        <v>76</v>
      </c>
    </row>
    <row r="51" spans="1:13" ht="20.100000000000001" customHeight="1">
      <c r="A51" s="53" t="s">
        <v>222</v>
      </c>
      <c r="B51" s="53" t="s">
        <v>202</v>
      </c>
      <c r="C51" s="53">
        <v>1</v>
      </c>
      <c r="D51" s="53" t="s">
        <v>218</v>
      </c>
      <c r="E51" s="54"/>
      <c r="F51" s="54"/>
      <c r="G51" s="54"/>
      <c r="H51" s="54"/>
      <c r="I51" s="54"/>
      <c r="J51" s="54"/>
      <c r="K51" s="54"/>
      <c r="L51" s="54"/>
      <c r="M51" s="55" t="s">
        <v>76</v>
      </c>
    </row>
    <row r="52" spans="1:13" ht="20.100000000000001" customHeight="1">
      <c r="A52" s="53" t="s">
        <v>224</v>
      </c>
      <c r="B52" s="53" t="s">
        <v>202</v>
      </c>
      <c r="C52" s="53">
        <v>9</v>
      </c>
      <c r="D52" s="53" t="s">
        <v>218</v>
      </c>
      <c r="E52" s="54"/>
      <c r="F52" s="54"/>
      <c r="G52" s="54"/>
      <c r="H52" s="54"/>
      <c r="I52" s="54"/>
      <c r="J52" s="54"/>
      <c r="K52" s="54"/>
      <c r="L52" s="54"/>
      <c r="M52" s="55" t="s">
        <v>76</v>
      </c>
    </row>
    <row r="53" spans="1:13" ht="20.100000000000001" customHeight="1">
      <c r="A53" s="53" t="s">
        <v>226</v>
      </c>
      <c r="B53" s="53" t="s">
        <v>202</v>
      </c>
      <c r="C53" s="53">
        <v>1140</v>
      </c>
      <c r="D53" s="53" t="s">
        <v>208</v>
      </c>
      <c r="E53" s="54"/>
      <c r="F53" s="54"/>
      <c r="G53" s="54"/>
      <c r="H53" s="54"/>
      <c r="I53" s="54"/>
      <c r="J53" s="54"/>
      <c r="K53" s="54"/>
      <c r="L53" s="54"/>
      <c r="M53" s="55" t="s">
        <v>76</v>
      </c>
    </row>
    <row r="54" spans="1:13" ht="20.100000000000001" customHeight="1">
      <c r="A54" s="53" t="s">
        <v>228</v>
      </c>
      <c r="B54" s="53" t="s">
        <v>229</v>
      </c>
      <c r="C54" s="53">
        <v>1826</v>
      </c>
      <c r="D54" s="53" t="s">
        <v>213</v>
      </c>
      <c r="E54" s="54"/>
      <c r="F54" s="54"/>
      <c r="G54" s="54"/>
      <c r="H54" s="54"/>
      <c r="I54" s="54"/>
      <c r="J54" s="54"/>
      <c r="K54" s="54"/>
      <c r="L54" s="54"/>
      <c r="M54" s="55" t="s">
        <v>76</v>
      </c>
    </row>
    <row r="55" spans="1:13" ht="20.100000000000001" customHeight="1">
      <c r="A55" s="53" t="s">
        <v>199</v>
      </c>
      <c r="B55" s="53" t="s">
        <v>76</v>
      </c>
      <c r="C55" s="53"/>
      <c r="D55" s="53" t="s">
        <v>76</v>
      </c>
      <c r="E55" s="54"/>
      <c r="F55" s="54"/>
      <c r="G55" s="64"/>
      <c r="H55" s="54"/>
      <c r="I55" s="64"/>
      <c r="J55" s="54"/>
      <c r="K55" s="64"/>
      <c r="L55" s="54"/>
      <c r="M55" s="55" t="s">
        <v>76</v>
      </c>
    </row>
    <row r="56" spans="1:13" ht="20.100000000000001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5"/>
    </row>
    <row r="57" spans="1:13" ht="20.100000000000001" customHeight="1">
      <c r="A57" s="53" t="s">
        <v>27</v>
      </c>
      <c r="B57" s="53" t="s">
        <v>76</v>
      </c>
      <c r="C57" s="53">
        <v>1</v>
      </c>
      <c r="D57" s="53" t="s">
        <v>136</v>
      </c>
      <c r="F57" s="54"/>
      <c r="H57" s="54"/>
      <c r="J57" s="54"/>
      <c r="L57" s="54"/>
      <c r="M57" s="55" t="s">
        <v>76</v>
      </c>
    </row>
    <row r="58" spans="1:13" ht="20.100000000000001" customHeight="1">
      <c r="A58" s="53" t="s">
        <v>231</v>
      </c>
      <c r="B58" s="53" t="s">
        <v>202</v>
      </c>
      <c r="C58" s="53">
        <v>877</v>
      </c>
      <c r="D58" s="53" t="s">
        <v>213</v>
      </c>
      <c r="E58" s="54"/>
      <c r="F58" s="54"/>
      <c r="G58" s="54"/>
      <c r="H58" s="54"/>
      <c r="I58" s="54"/>
      <c r="J58" s="54"/>
      <c r="K58" s="54"/>
      <c r="L58" s="54"/>
      <c r="M58" s="55" t="s">
        <v>76</v>
      </c>
    </row>
    <row r="59" spans="1:13" ht="20.100000000000001" customHeight="1">
      <c r="A59" s="53" t="s">
        <v>233</v>
      </c>
      <c r="B59" s="53" t="s">
        <v>229</v>
      </c>
      <c r="C59" s="53">
        <v>1816</v>
      </c>
      <c r="D59" s="53" t="s">
        <v>218</v>
      </c>
      <c r="E59" s="54"/>
      <c r="F59" s="54"/>
      <c r="G59" s="54"/>
      <c r="H59" s="54"/>
      <c r="I59" s="54"/>
      <c r="J59" s="54"/>
      <c r="K59" s="54"/>
      <c r="L59" s="54"/>
      <c r="M59" s="55" t="s">
        <v>76</v>
      </c>
    </row>
    <row r="60" spans="1:13" ht="20.100000000000001" customHeight="1">
      <c r="A60" s="53" t="s">
        <v>235</v>
      </c>
      <c r="B60" s="53" t="s">
        <v>202</v>
      </c>
      <c r="C60" s="53">
        <v>585.29</v>
      </c>
      <c r="D60" s="53" t="s">
        <v>137</v>
      </c>
      <c r="E60" s="54"/>
      <c r="F60" s="54"/>
      <c r="G60" s="54"/>
      <c r="H60" s="54"/>
      <c r="I60" s="54"/>
      <c r="J60" s="54"/>
      <c r="K60" s="54"/>
      <c r="L60" s="54"/>
      <c r="M60" s="55" t="s">
        <v>76</v>
      </c>
    </row>
    <row r="61" spans="1:13" ht="20.100000000000001" customHeight="1">
      <c r="A61" s="53" t="s">
        <v>237</v>
      </c>
      <c r="B61" s="53" t="s">
        <v>202</v>
      </c>
      <c r="C61" s="53">
        <v>1140</v>
      </c>
      <c r="D61" s="53" t="s">
        <v>208</v>
      </c>
      <c r="E61" s="54"/>
      <c r="F61" s="54"/>
      <c r="G61" s="54"/>
      <c r="H61" s="54"/>
      <c r="I61" s="54"/>
      <c r="J61" s="54"/>
      <c r="K61" s="54"/>
      <c r="L61" s="54"/>
      <c r="M61" s="55" t="s">
        <v>76</v>
      </c>
    </row>
    <row r="62" spans="1:13" ht="20.100000000000001" customHeight="1">
      <c r="A62" s="53" t="s">
        <v>239</v>
      </c>
      <c r="B62" s="53" t="s">
        <v>202</v>
      </c>
      <c r="C62" s="53">
        <v>28</v>
      </c>
      <c r="D62" s="53" t="s">
        <v>213</v>
      </c>
      <c r="E62" s="54"/>
      <c r="F62" s="54"/>
      <c r="G62" s="54"/>
      <c r="H62" s="54"/>
      <c r="I62" s="54"/>
      <c r="J62" s="54"/>
      <c r="K62" s="54"/>
      <c r="L62" s="54"/>
      <c r="M62" s="55" t="s">
        <v>76</v>
      </c>
    </row>
    <row r="63" spans="1:13" ht="20.100000000000001" customHeight="1">
      <c r="A63" s="53" t="s">
        <v>199</v>
      </c>
      <c r="B63" s="53" t="s">
        <v>76</v>
      </c>
      <c r="C63" s="53"/>
      <c r="D63" s="53" t="s">
        <v>76</v>
      </c>
      <c r="E63" s="54"/>
      <c r="F63" s="54"/>
      <c r="G63" s="64"/>
      <c r="H63" s="54"/>
      <c r="I63" s="64"/>
      <c r="J63" s="54"/>
      <c r="K63" s="64"/>
      <c r="L63" s="54"/>
      <c r="M63" s="55" t="s">
        <v>76</v>
      </c>
    </row>
    <row r="64" spans="1:13" ht="20.100000000000001" customHeight="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5"/>
    </row>
    <row r="65" spans="1:13" ht="20.100000000000001" customHeight="1">
      <c r="A65" s="53" t="s">
        <v>57</v>
      </c>
      <c r="B65" s="53" t="s">
        <v>76</v>
      </c>
      <c r="C65" s="53">
        <v>1</v>
      </c>
      <c r="D65" s="53" t="s">
        <v>136</v>
      </c>
      <c r="F65" s="54"/>
      <c r="H65" s="54"/>
      <c r="J65" s="54"/>
      <c r="L65" s="54"/>
      <c r="M65" s="55" t="s">
        <v>76</v>
      </c>
    </row>
    <row r="66" spans="1:13" ht="20.100000000000001" customHeight="1">
      <c r="A66" s="53" t="s">
        <v>241</v>
      </c>
      <c r="B66" s="53" t="s">
        <v>202</v>
      </c>
      <c r="C66" s="53">
        <v>394.65</v>
      </c>
      <c r="D66" s="53" t="s">
        <v>242</v>
      </c>
      <c r="E66" s="54"/>
      <c r="F66" s="54"/>
      <c r="G66" s="54"/>
      <c r="H66" s="54"/>
      <c r="I66" s="54"/>
      <c r="J66" s="54"/>
      <c r="K66" s="54"/>
      <c r="L66" s="54"/>
      <c r="M66" s="55" t="s">
        <v>76</v>
      </c>
    </row>
    <row r="67" spans="1:13" ht="20.100000000000001" customHeight="1">
      <c r="A67" s="53" t="s">
        <v>244</v>
      </c>
      <c r="B67" s="53" t="s">
        <v>76</v>
      </c>
      <c r="C67" s="53">
        <v>37.6</v>
      </c>
      <c r="D67" s="53" t="s">
        <v>242</v>
      </c>
      <c r="E67" s="54"/>
      <c r="F67" s="54"/>
      <c r="G67" s="54"/>
      <c r="H67" s="54"/>
      <c r="I67" s="54"/>
      <c r="J67" s="54"/>
      <c r="K67" s="54"/>
      <c r="L67" s="54"/>
      <c r="M67" s="55" t="s">
        <v>76</v>
      </c>
    </row>
    <row r="68" spans="1:13" ht="20.100000000000001" customHeight="1">
      <c r="A68" s="53" t="s">
        <v>199</v>
      </c>
      <c r="B68" s="53" t="s">
        <v>76</v>
      </c>
      <c r="C68" s="53"/>
      <c r="D68" s="53" t="s">
        <v>76</v>
      </c>
      <c r="E68" s="54"/>
      <c r="F68" s="54"/>
      <c r="G68" s="64"/>
      <c r="H68" s="54"/>
      <c r="I68" s="64"/>
      <c r="J68" s="54"/>
      <c r="K68" s="64"/>
      <c r="L68" s="54"/>
      <c r="M68" s="55" t="s">
        <v>76</v>
      </c>
    </row>
    <row r="69" spans="1:13" ht="20.100000000000001" customHeight="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5"/>
    </row>
    <row r="70" spans="1:13" ht="20.100000000000001" customHeight="1">
      <c r="A70" s="53" t="s">
        <v>246</v>
      </c>
      <c r="B70" s="53" t="s">
        <v>76</v>
      </c>
      <c r="C70" s="53">
        <v>1</v>
      </c>
      <c r="D70" s="53" t="s">
        <v>136</v>
      </c>
      <c r="F70" s="54"/>
      <c r="H70" s="54"/>
      <c r="J70" s="54"/>
      <c r="L70" s="54"/>
      <c r="M70" s="55" t="s">
        <v>76</v>
      </c>
    </row>
    <row r="71" spans="1:13" ht="20.100000000000001" customHeight="1">
      <c r="A71" s="53" t="s">
        <v>247</v>
      </c>
      <c r="B71" s="53" t="s">
        <v>202</v>
      </c>
      <c r="C71" s="53">
        <v>0.02</v>
      </c>
      <c r="D71" s="53" t="s">
        <v>248</v>
      </c>
      <c r="E71" s="54"/>
      <c r="F71" s="54"/>
      <c r="G71" s="54"/>
      <c r="H71" s="54"/>
      <c r="I71" s="54"/>
      <c r="J71" s="54"/>
      <c r="K71" s="54"/>
      <c r="L71" s="54"/>
      <c r="M71" s="55" t="s">
        <v>76</v>
      </c>
    </row>
    <row r="72" spans="1:13" ht="20.100000000000001" customHeight="1">
      <c r="A72" s="53" t="s">
        <v>250</v>
      </c>
      <c r="B72" s="53" t="s">
        <v>202</v>
      </c>
      <c r="C72" s="53">
        <v>0.02</v>
      </c>
      <c r="D72" s="53" t="s">
        <v>248</v>
      </c>
      <c r="E72" s="54"/>
      <c r="F72" s="54"/>
      <c r="G72" s="54"/>
      <c r="H72" s="54"/>
      <c r="I72" s="54"/>
      <c r="J72" s="54"/>
      <c r="K72" s="54"/>
      <c r="L72" s="54"/>
      <c r="M72" s="55" t="s">
        <v>76</v>
      </c>
    </row>
    <row r="73" spans="1:13" ht="20.100000000000001" customHeight="1">
      <c r="A73" s="53" t="s">
        <v>252</v>
      </c>
      <c r="B73" s="53" t="s">
        <v>202</v>
      </c>
      <c r="C73" s="53">
        <v>8</v>
      </c>
      <c r="D73" s="53" t="s">
        <v>213</v>
      </c>
      <c r="E73" s="54"/>
      <c r="F73" s="54"/>
      <c r="G73" s="54"/>
      <c r="H73" s="54"/>
      <c r="I73" s="54"/>
      <c r="J73" s="54"/>
      <c r="K73" s="54"/>
      <c r="L73" s="54"/>
      <c r="M73" s="55" t="s">
        <v>76</v>
      </c>
    </row>
    <row r="74" spans="1:13" ht="20.100000000000001" customHeight="1">
      <c r="A74" s="53" t="s">
        <v>254</v>
      </c>
      <c r="B74" s="53" t="s">
        <v>202</v>
      </c>
      <c r="C74" s="53">
        <v>8</v>
      </c>
      <c r="D74" s="53" t="s">
        <v>213</v>
      </c>
      <c r="E74" s="54"/>
      <c r="F74" s="54"/>
      <c r="G74" s="54"/>
      <c r="H74" s="54"/>
      <c r="I74" s="54"/>
      <c r="J74" s="54"/>
      <c r="K74" s="54"/>
      <c r="L74" s="54"/>
      <c r="M74" s="55" t="s">
        <v>76</v>
      </c>
    </row>
    <row r="75" spans="1:13" ht="20.100000000000001" customHeight="1">
      <c r="A75" s="53" t="s">
        <v>256</v>
      </c>
      <c r="B75" s="53" t="s">
        <v>202</v>
      </c>
      <c r="C75" s="53">
        <v>23</v>
      </c>
      <c r="D75" s="53" t="s">
        <v>213</v>
      </c>
      <c r="E75" s="54"/>
      <c r="F75" s="54"/>
      <c r="G75" s="54"/>
      <c r="H75" s="54"/>
      <c r="I75" s="54"/>
      <c r="J75" s="54"/>
      <c r="K75" s="54"/>
      <c r="L75" s="54"/>
      <c r="M75" s="55" t="s">
        <v>76</v>
      </c>
    </row>
    <row r="76" spans="1:13" ht="20.100000000000001" customHeight="1">
      <c r="A76" s="53" t="s">
        <v>199</v>
      </c>
      <c r="B76" s="53" t="s">
        <v>76</v>
      </c>
      <c r="C76" s="53"/>
      <c r="D76" s="53" t="s">
        <v>76</v>
      </c>
      <c r="E76" s="54"/>
      <c r="F76" s="54"/>
      <c r="G76" s="64"/>
      <c r="H76" s="54"/>
      <c r="I76" s="64"/>
      <c r="J76" s="54"/>
      <c r="K76" s="64"/>
      <c r="L76" s="54"/>
      <c r="M76" s="55" t="s">
        <v>76</v>
      </c>
    </row>
    <row r="77" spans="1:13" ht="20.100000000000001" customHeight="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5"/>
    </row>
    <row r="78" spans="1:13" ht="20.100000000000001" customHeight="1">
      <c r="A78" s="53" t="s">
        <v>46</v>
      </c>
      <c r="B78" s="53" t="s">
        <v>76</v>
      </c>
      <c r="C78" s="53">
        <v>1</v>
      </c>
      <c r="D78" s="53" t="s">
        <v>136</v>
      </c>
      <c r="F78" s="54"/>
      <c r="H78" s="54"/>
      <c r="J78" s="54"/>
      <c r="L78" s="54"/>
      <c r="M78" s="55" t="s">
        <v>76</v>
      </c>
    </row>
    <row r="79" spans="1:13" ht="20.100000000000001" customHeight="1">
      <c r="A79" s="53" t="s">
        <v>258</v>
      </c>
      <c r="B79" s="53" t="s">
        <v>259</v>
      </c>
      <c r="C79" s="53">
        <v>1636.19</v>
      </c>
      <c r="D79" s="53" t="s">
        <v>137</v>
      </c>
      <c r="E79" s="54"/>
      <c r="F79" s="54"/>
      <c r="G79" s="54"/>
      <c r="H79" s="54"/>
      <c r="I79" s="54"/>
      <c r="J79" s="54"/>
      <c r="K79" s="54"/>
      <c r="L79" s="54"/>
      <c r="M79" s="55" t="s">
        <v>76</v>
      </c>
    </row>
    <row r="80" spans="1:13" ht="20.100000000000001" customHeight="1">
      <c r="A80" s="53" t="s">
        <v>261</v>
      </c>
      <c r="B80" s="53" t="s">
        <v>229</v>
      </c>
      <c r="C80" s="53">
        <v>1636.19</v>
      </c>
      <c r="D80" s="53" t="s">
        <v>137</v>
      </c>
      <c r="E80" s="54"/>
      <c r="F80" s="54"/>
      <c r="G80" s="54"/>
      <c r="H80" s="54"/>
      <c r="I80" s="54"/>
      <c r="J80" s="54"/>
      <c r="K80" s="54"/>
      <c r="L80" s="54"/>
      <c r="M80" s="55" t="s">
        <v>76</v>
      </c>
    </row>
    <row r="81" spans="1:13" ht="20.100000000000001" customHeight="1">
      <c r="A81" s="53" t="s">
        <v>199</v>
      </c>
      <c r="B81" s="53" t="s">
        <v>76</v>
      </c>
      <c r="C81" s="53"/>
      <c r="D81" s="53" t="s">
        <v>76</v>
      </c>
      <c r="E81" s="54"/>
      <c r="F81" s="54"/>
      <c r="G81" s="64"/>
      <c r="H81" s="54"/>
      <c r="I81" s="64"/>
      <c r="J81" s="54"/>
      <c r="K81" s="64"/>
      <c r="L81" s="54"/>
      <c r="M81" s="55" t="s">
        <v>76</v>
      </c>
    </row>
    <row r="82" spans="1:13" ht="20.100000000000001" customHeight="1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5"/>
    </row>
    <row r="83" spans="1:13" ht="20.100000000000001" customHeight="1">
      <c r="A83" s="53" t="s">
        <v>66</v>
      </c>
      <c r="B83" s="53" t="s">
        <v>76</v>
      </c>
      <c r="C83" s="53">
        <v>1</v>
      </c>
      <c r="D83" s="53" t="s">
        <v>136</v>
      </c>
      <c r="F83" s="54"/>
      <c r="H83" s="54"/>
      <c r="J83" s="54"/>
      <c r="L83" s="54"/>
      <c r="M83" s="55" t="s">
        <v>76</v>
      </c>
    </row>
    <row r="84" spans="1:13" ht="20.100000000000001" customHeight="1">
      <c r="A84" s="53" t="s">
        <v>263</v>
      </c>
      <c r="B84" s="53" t="s">
        <v>76</v>
      </c>
      <c r="C84" s="53">
        <v>7.12</v>
      </c>
      <c r="D84" s="53" t="s">
        <v>264</v>
      </c>
      <c r="E84" s="54"/>
      <c r="F84" s="54"/>
      <c r="G84" s="54"/>
      <c r="H84" s="54"/>
      <c r="I84" s="54"/>
      <c r="J84" s="54"/>
      <c r="K84" s="54"/>
      <c r="L84" s="54"/>
      <c r="M84" s="55" t="s">
        <v>76</v>
      </c>
    </row>
    <row r="85" spans="1:13" ht="20.100000000000001" customHeight="1">
      <c r="A85" s="53" t="s">
        <v>199</v>
      </c>
      <c r="B85" s="53" t="s">
        <v>76</v>
      </c>
      <c r="C85" s="53"/>
      <c r="D85" s="53" t="s">
        <v>76</v>
      </c>
      <c r="E85" s="54"/>
      <c r="F85" s="54"/>
      <c r="G85" s="64"/>
      <c r="H85" s="54"/>
      <c r="I85" s="64"/>
      <c r="J85" s="54"/>
      <c r="K85" s="64"/>
      <c r="L85" s="54"/>
      <c r="M85" s="55" t="s">
        <v>76</v>
      </c>
    </row>
    <row r="86" spans="1:13" ht="20.100000000000001" customHeight="1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5"/>
    </row>
    <row r="87" spans="1:13" ht="20.100000000000001" customHeight="1">
      <c r="A87" s="53" t="s">
        <v>19</v>
      </c>
      <c r="B87" s="53" t="s">
        <v>76</v>
      </c>
      <c r="C87" s="53">
        <v>1</v>
      </c>
      <c r="D87" s="53" t="s">
        <v>136</v>
      </c>
      <c r="F87" s="54"/>
      <c r="H87" s="54"/>
      <c r="J87" s="54"/>
      <c r="L87" s="54"/>
      <c r="M87" s="55" t="s">
        <v>76</v>
      </c>
    </row>
    <row r="88" spans="1:13" ht="20.100000000000001" customHeight="1">
      <c r="A88" s="53" t="s">
        <v>266</v>
      </c>
      <c r="B88" s="53" t="s">
        <v>76</v>
      </c>
      <c r="C88" s="53">
        <v>100</v>
      </c>
      <c r="D88" s="53" t="s">
        <v>208</v>
      </c>
      <c r="E88" s="54"/>
      <c r="F88" s="54"/>
      <c r="G88" s="54"/>
      <c r="H88" s="54"/>
      <c r="I88" s="54"/>
      <c r="J88" s="54"/>
      <c r="K88" s="54"/>
      <c r="L88" s="54"/>
      <c r="M88" s="55" t="s">
        <v>76</v>
      </c>
    </row>
    <row r="89" spans="1:13" ht="20.100000000000001" customHeight="1">
      <c r="A89" s="53" t="s">
        <v>268</v>
      </c>
      <c r="B89" s="53" t="s">
        <v>76</v>
      </c>
      <c r="C89" s="53">
        <v>1</v>
      </c>
      <c r="D89" s="53" t="s">
        <v>136</v>
      </c>
      <c r="E89" s="54"/>
      <c r="F89" s="54"/>
      <c r="G89" s="54"/>
      <c r="H89" s="54"/>
      <c r="I89" s="54"/>
      <c r="J89" s="54"/>
      <c r="K89" s="54"/>
      <c r="L89" s="54"/>
      <c r="M89" s="55" t="s">
        <v>76</v>
      </c>
    </row>
    <row r="90" spans="1:13" ht="20.100000000000001" customHeight="1">
      <c r="A90" s="53" t="s">
        <v>270</v>
      </c>
      <c r="B90" s="53" t="s">
        <v>271</v>
      </c>
      <c r="C90" s="53">
        <v>260</v>
      </c>
      <c r="D90" s="53" t="s">
        <v>272</v>
      </c>
      <c r="E90" s="54"/>
      <c r="F90" s="54"/>
      <c r="G90" s="54"/>
      <c r="H90" s="54"/>
      <c r="I90" s="54"/>
      <c r="J90" s="54"/>
      <c r="K90" s="54"/>
      <c r="L90" s="54"/>
      <c r="M90" s="55" t="s">
        <v>76</v>
      </c>
    </row>
    <row r="91" spans="1:13" ht="20.100000000000001" customHeight="1">
      <c r="A91" s="53" t="s">
        <v>274</v>
      </c>
      <c r="B91" s="53" t="s">
        <v>275</v>
      </c>
      <c r="C91" s="53">
        <v>47</v>
      </c>
      <c r="D91" s="53" t="s">
        <v>272</v>
      </c>
      <c r="E91" s="54"/>
      <c r="F91" s="54"/>
      <c r="G91" s="54"/>
      <c r="H91" s="54"/>
      <c r="I91" s="54"/>
      <c r="J91" s="54"/>
      <c r="K91" s="54"/>
      <c r="L91" s="54"/>
      <c r="M91" s="55" t="s">
        <v>76</v>
      </c>
    </row>
    <row r="92" spans="1:13" ht="20.100000000000001" customHeight="1">
      <c r="A92" s="53" t="s">
        <v>277</v>
      </c>
      <c r="B92" s="53" t="s">
        <v>275</v>
      </c>
      <c r="C92" s="53">
        <v>220</v>
      </c>
      <c r="D92" s="53" t="s">
        <v>272</v>
      </c>
      <c r="E92" s="54"/>
      <c r="F92" s="54"/>
      <c r="G92" s="54"/>
      <c r="H92" s="54"/>
      <c r="I92" s="54"/>
      <c r="J92" s="54"/>
      <c r="K92" s="54"/>
      <c r="L92" s="54"/>
      <c r="M92" s="55" t="s">
        <v>76</v>
      </c>
    </row>
    <row r="93" spans="1:13" ht="20.100000000000001" customHeight="1">
      <c r="A93" s="53" t="s">
        <v>279</v>
      </c>
      <c r="B93" s="53" t="s">
        <v>275</v>
      </c>
      <c r="C93" s="53">
        <v>98</v>
      </c>
      <c r="D93" s="53" t="s">
        <v>272</v>
      </c>
      <c r="E93" s="54"/>
      <c r="F93" s="54"/>
      <c r="G93" s="54"/>
      <c r="H93" s="54"/>
      <c r="I93" s="54"/>
      <c r="J93" s="54"/>
      <c r="K93" s="54"/>
      <c r="L93" s="54"/>
      <c r="M93" s="55" t="s">
        <v>76</v>
      </c>
    </row>
    <row r="94" spans="1:13" ht="20.100000000000001" customHeight="1">
      <c r="A94" s="53" t="s">
        <v>281</v>
      </c>
      <c r="B94" s="53" t="s">
        <v>271</v>
      </c>
      <c r="C94" s="53">
        <v>131</v>
      </c>
      <c r="D94" s="53" t="s">
        <v>272</v>
      </c>
      <c r="E94" s="54"/>
      <c r="F94" s="54"/>
      <c r="G94" s="54"/>
      <c r="H94" s="54"/>
      <c r="I94" s="54"/>
      <c r="J94" s="54"/>
      <c r="K94" s="54"/>
      <c r="L94" s="54"/>
      <c r="M94" s="55" t="s">
        <v>76</v>
      </c>
    </row>
    <row r="95" spans="1:13" ht="20.100000000000001" customHeight="1">
      <c r="A95" s="53" t="s">
        <v>283</v>
      </c>
      <c r="B95" s="53" t="s">
        <v>275</v>
      </c>
      <c r="C95" s="53">
        <v>131</v>
      </c>
      <c r="D95" s="53" t="s">
        <v>272</v>
      </c>
      <c r="E95" s="54"/>
      <c r="F95" s="54"/>
      <c r="G95" s="54"/>
      <c r="H95" s="54"/>
      <c r="I95" s="54"/>
      <c r="J95" s="54"/>
      <c r="K95" s="54"/>
      <c r="L95" s="54"/>
      <c r="M95" s="55" t="s">
        <v>76</v>
      </c>
    </row>
    <row r="96" spans="1:13" ht="20.100000000000001" customHeight="1">
      <c r="A96" s="53" t="s">
        <v>285</v>
      </c>
      <c r="B96" s="53" t="s">
        <v>271</v>
      </c>
      <c r="C96" s="53">
        <v>98</v>
      </c>
      <c r="D96" s="53" t="s">
        <v>272</v>
      </c>
      <c r="E96" s="54"/>
      <c r="F96" s="54"/>
      <c r="G96" s="54"/>
      <c r="H96" s="54"/>
      <c r="I96" s="54"/>
      <c r="J96" s="54"/>
      <c r="K96" s="54"/>
      <c r="L96" s="54"/>
      <c r="M96" s="55" t="s">
        <v>76</v>
      </c>
    </row>
    <row r="97" spans="1:13" ht="20.100000000000001" customHeight="1">
      <c r="A97" s="53" t="s">
        <v>287</v>
      </c>
      <c r="B97" s="53" t="s">
        <v>275</v>
      </c>
      <c r="C97" s="53">
        <v>98</v>
      </c>
      <c r="D97" s="53" t="s">
        <v>272</v>
      </c>
      <c r="E97" s="54"/>
      <c r="F97" s="54"/>
      <c r="G97" s="54"/>
      <c r="H97" s="54"/>
      <c r="I97" s="54"/>
      <c r="J97" s="54"/>
      <c r="K97" s="54"/>
      <c r="L97" s="54"/>
      <c r="M97" s="55" t="s">
        <v>76</v>
      </c>
    </row>
    <row r="98" spans="1:13" ht="20.100000000000001" customHeight="1">
      <c r="A98" s="53" t="s">
        <v>289</v>
      </c>
      <c r="B98" s="53" t="s">
        <v>76</v>
      </c>
      <c r="C98" s="53">
        <v>56</v>
      </c>
      <c r="D98" s="53" t="s">
        <v>290</v>
      </c>
      <c r="E98" s="54"/>
      <c r="F98" s="54"/>
      <c r="G98" s="54"/>
      <c r="H98" s="54"/>
      <c r="I98" s="54"/>
      <c r="J98" s="54"/>
      <c r="K98" s="54"/>
      <c r="L98" s="54"/>
      <c r="M98" s="55" t="s">
        <v>76</v>
      </c>
    </row>
    <row r="99" spans="1:13" ht="20.100000000000001" customHeight="1">
      <c r="A99" s="53" t="s">
        <v>292</v>
      </c>
      <c r="B99" s="53" t="s">
        <v>293</v>
      </c>
      <c r="C99" s="53">
        <v>2</v>
      </c>
      <c r="D99" s="53" t="s">
        <v>213</v>
      </c>
      <c r="E99" s="54"/>
      <c r="F99" s="54"/>
      <c r="G99" s="54"/>
      <c r="H99" s="54"/>
      <c r="I99" s="54"/>
      <c r="J99" s="54"/>
      <c r="K99" s="54"/>
      <c r="L99" s="54"/>
      <c r="M99" s="55" t="s">
        <v>76</v>
      </c>
    </row>
    <row r="100" spans="1:13" ht="20.100000000000001" customHeight="1">
      <c r="A100" s="53" t="s">
        <v>295</v>
      </c>
      <c r="B100" s="53" t="s">
        <v>76</v>
      </c>
      <c r="C100" s="53">
        <v>98</v>
      </c>
      <c r="D100" s="53" t="s">
        <v>272</v>
      </c>
      <c r="E100" s="54"/>
      <c r="F100" s="54"/>
      <c r="G100" s="54"/>
      <c r="H100" s="54"/>
      <c r="I100" s="54"/>
      <c r="J100" s="54"/>
      <c r="K100" s="54"/>
      <c r="L100" s="54"/>
      <c r="M100" s="55" t="s">
        <v>76</v>
      </c>
    </row>
    <row r="101" spans="1:13" ht="20.100000000000001" customHeight="1">
      <c r="A101" s="53" t="s">
        <v>199</v>
      </c>
      <c r="B101" s="53" t="s">
        <v>76</v>
      </c>
      <c r="C101" s="53"/>
      <c r="D101" s="53" t="s">
        <v>76</v>
      </c>
      <c r="E101" s="54"/>
      <c r="F101" s="54"/>
      <c r="G101" s="64"/>
      <c r="H101" s="54"/>
      <c r="I101" s="64"/>
      <c r="J101" s="54"/>
      <c r="K101" s="64"/>
      <c r="L101" s="54"/>
      <c r="M101" s="55" t="s">
        <v>76</v>
      </c>
    </row>
    <row r="102" spans="1:13" ht="20.100000000000001" customHeight="1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5"/>
    </row>
    <row r="103" spans="1:13" ht="20.100000000000001" customHeight="1">
      <c r="A103" s="53" t="s">
        <v>9</v>
      </c>
      <c r="B103" s="53" t="s">
        <v>76</v>
      </c>
      <c r="C103" s="53">
        <v>1</v>
      </c>
      <c r="D103" s="53" t="s">
        <v>136</v>
      </c>
      <c r="F103" s="54"/>
      <c r="H103" s="54"/>
      <c r="J103" s="54"/>
      <c r="L103" s="54"/>
      <c r="M103" s="55" t="s">
        <v>76</v>
      </c>
    </row>
    <row r="104" spans="1:13" ht="20.100000000000001" customHeight="1">
      <c r="A104" s="53" t="s">
        <v>297</v>
      </c>
      <c r="B104" s="53" t="s">
        <v>293</v>
      </c>
      <c r="C104" s="53">
        <v>20</v>
      </c>
      <c r="D104" s="53" t="s">
        <v>218</v>
      </c>
      <c r="E104" s="54"/>
      <c r="F104" s="54"/>
      <c r="G104" s="54"/>
      <c r="H104" s="54"/>
      <c r="I104" s="54"/>
      <c r="J104" s="54"/>
      <c r="K104" s="54"/>
      <c r="L104" s="54"/>
      <c r="M104" s="55" t="s">
        <v>76</v>
      </c>
    </row>
    <row r="105" spans="1:13" ht="20.100000000000001" customHeight="1">
      <c r="A105" s="53" t="s">
        <v>299</v>
      </c>
      <c r="B105" s="53" t="s">
        <v>76</v>
      </c>
      <c r="C105" s="53">
        <v>20</v>
      </c>
      <c r="D105" s="53" t="s">
        <v>218</v>
      </c>
      <c r="E105" s="54"/>
      <c r="F105" s="54"/>
      <c r="G105" s="54"/>
      <c r="H105" s="54"/>
      <c r="I105" s="54"/>
      <c r="J105" s="54"/>
      <c r="K105" s="54"/>
      <c r="L105" s="54"/>
      <c r="M105" s="55" t="s">
        <v>76</v>
      </c>
    </row>
    <row r="106" spans="1:13" ht="20.100000000000001" customHeight="1">
      <c r="A106" s="53" t="s">
        <v>199</v>
      </c>
      <c r="B106" s="53" t="s">
        <v>76</v>
      </c>
      <c r="C106" s="53"/>
      <c r="D106" s="53" t="s">
        <v>76</v>
      </c>
      <c r="E106" s="54"/>
      <c r="F106" s="54"/>
      <c r="G106" s="64"/>
      <c r="H106" s="54"/>
      <c r="I106" s="64"/>
      <c r="J106" s="54"/>
      <c r="K106" s="64"/>
      <c r="L106" s="54"/>
      <c r="M106" s="55" t="s">
        <v>76</v>
      </c>
    </row>
    <row r="107" spans="1:13" ht="20.100000000000001" customHeight="1">
      <c r="A107" s="64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5"/>
    </row>
    <row r="108" spans="1:13" ht="20.100000000000001" customHeight="1">
      <c r="A108" s="53" t="s">
        <v>133</v>
      </c>
      <c r="B108" s="53" t="s">
        <v>76</v>
      </c>
      <c r="C108" s="53">
        <v>1</v>
      </c>
      <c r="D108" s="53" t="s">
        <v>136</v>
      </c>
      <c r="F108" s="54"/>
      <c r="H108" s="54"/>
      <c r="J108" s="54"/>
      <c r="L108" s="54"/>
      <c r="M108" s="55" t="s">
        <v>76</v>
      </c>
    </row>
    <row r="109" spans="1:13" ht="20.100000000000001" customHeight="1">
      <c r="A109" s="53" t="s">
        <v>301</v>
      </c>
      <c r="B109" s="53" t="s">
        <v>302</v>
      </c>
      <c r="C109" s="53">
        <v>59</v>
      </c>
      <c r="D109" s="53" t="s">
        <v>272</v>
      </c>
      <c r="E109" s="54"/>
      <c r="F109" s="54"/>
      <c r="G109" s="54"/>
      <c r="H109" s="54"/>
      <c r="I109" s="54"/>
      <c r="J109" s="54"/>
      <c r="K109" s="54"/>
      <c r="L109" s="54"/>
      <c r="M109" s="55" t="s">
        <v>76</v>
      </c>
    </row>
    <row r="110" spans="1:13" ht="20.100000000000001" customHeight="1">
      <c r="A110" s="53" t="s">
        <v>304</v>
      </c>
      <c r="B110" s="53" t="s">
        <v>305</v>
      </c>
      <c r="C110" s="53">
        <v>398</v>
      </c>
      <c r="D110" s="53" t="s">
        <v>272</v>
      </c>
      <c r="E110" s="54"/>
      <c r="F110" s="54"/>
      <c r="G110" s="54"/>
      <c r="H110" s="54"/>
      <c r="I110" s="54"/>
      <c r="J110" s="54"/>
      <c r="K110" s="54"/>
      <c r="L110" s="54"/>
      <c r="M110" s="55" t="s">
        <v>76</v>
      </c>
    </row>
    <row r="111" spans="1:13" ht="20.100000000000001" customHeight="1">
      <c r="A111" s="53" t="s">
        <v>307</v>
      </c>
      <c r="B111" s="53" t="s">
        <v>308</v>
      </c>
      <c r="C111" s="53">
        <v>47</v>
      </c>
      <c r="D111" s="53" t="s">
        <v>272</v>
      </c>
      <c r="E111" s="54"/>
      <c r="F111" s="54"/>
      <c r="G111" s="54"/>
      <c r="H111" s="54"/>
      <c r="I111" s="54"/>
      <c r="J111" s="54"/>
      <c r="K111" s="54"/>
      <c r="L111" s="54"/>
      <c r="M111" s="55" t="s">
        <v>76</v>
      </c>
    </row>
    <row r="112" spans="1:13" ht="20.100000000000001" customHeight="1">
      <c r="A112" s="53" t="s">
        <v>310</v>
      </c>
      <c r="B112" s="53" t="s">
        <v>311</v>
      </c>
      <c r="C112" s="53">
        <v>243</v>
      </c>
      <c r="D112" s="53" t="s">
        <v>272</v>
      </c>
      <c r="E112" s="54"/>
      <c r="F112" s="54"/>
      <c r="G112" s="54"/>
      <c r="H112" s="54"/>
      <c r="I112" s="54"/>
      <c r="J112" s="54"/>
      <c r="K112" s="54"/>
      <c r="L112" s="54"/>
      <c r="M112" s="55" t="s">
        <v>76</v>
      </c>
    </row>
    <row r="113" spans="1:13" ht="20.100000000000001" customHeight="1">
      <c r="A113" s="53" t="s">
        <v>199</v>
      </c>
      <c r="B113" s="53" t="s">
        <v>76</v>
      </c>
      <c r="C113" s="53"/>
      <c r="D113" s="53" t="s">
        <v>76</v>
      </c>
      <c r="E113" s="54"/>
      <c r="F113" s="54"/>
      <c r="G113" s="64"/>
      <c r="H113" s="54"/>
      <c r="I113" s="64"/>
      <c r="J113" s="54"/>
      <c r="K113" s="64"/>
      <c r="L113" s="54"/>
      <c r="M113" s="55" t="s">
        <v>76</v>
      </c>
    </row>
    <row r="114" spans="1:13" ht="20.100000000000001" customHeight="1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5"/>
    </row>
    <row r="115" spans="1:13" ht="20.100000000000001" customHeight="1">
      <c r="A115" s="53" t="s">
        <v>134</v>
      </c>
      <c r="B115" s="53" t="s">
        <v>76</v>
      </c>
      <c r="C115" s="53">
        <v>1</v>
      </c>
      <c r="D115" s="53" t="s">
        <v>136</v>
      </c>
      <c r="F115" s="54"/>
      <c r="H115" s="54"/>
      <c r="J115" s="54"/>
      <c r="L115" s="54"/>
      <c r="M115" s="55" t="s">
        <v>76</v>
      </c>
    </row>
    <row r="116" spans="1:13" ht="20.100000000000001" customHeight="1">
      <c r="A116" s="53" t="s">
        <v>313</v>
      </c>
      <c r="B116" s="53" t="s">
        <v>76</v>
      </c>
      <c r="C116" s="53">
        <v>1</v>
      </c>
      <c r="D116" s="53" t="s">
        <v>136</v>
      </c>
      <c r="E116" s="54"/>
      <c r="F116" s="54"/>
      <c r="G116" s="54"/>
      <c r="H116" s="54"/>
      <c r="I116" s="54"/>
      <c r="J116" s="54"/>
      <c r="K116" s="54"/>
      <c r="L116" s="54"/>
      <c r="M116" s="55" t="s">
        <v>76</v>
      </c>
    </row>
    <row r="117" spans="1:13" ht="20.100000000000001" customHeight="1">
      <c r="A117" s="53" t="s">
        <v>315</v>
      </c>
      <c r="B117" s="53" t="s">
        <v>76</v>
      </c>
      <c r="C117" s="53">
        <v>1</v>
      </c>
      <c r="D117" s="53" t="s">
        <v>136</v>
      </c>
      <c r="E117" s="54"/>
      <c r="F117" s="54"/>
      <c r="G117" s="54"/>
      <c r="H117" s="54"/>
      <c r="I117" s="54"/>
      <c r="J117" s="54"/>
      <c r="K117" s="54"/>
      <c r="L117" s="54"/>
      <c r="M117" s="55" t="s">
        <v>76</v>
      </c>
    </row>
    <row r="118" spans="1:13" ht="20.100000000000001" customHeight="1">
      <c r="A118" s="53" t="s">
        <v>317</v>
      </c>
      <c r="B118" s="53" t="s">
        <v>318</v>
      </c>
      <c r="C118" s="53">
        <v>1</v>
      </c>
      <c r="D118" s="53" t="s">
        <v>319</v>
      </c>
      <c r="E118" s="54"/>
      <c r="F118" s="54"/>
      <c r="G118" s="54"/>
      <c r="H118" s="54"/>
      <c r="I118" s="54"/>
      <c r="J118" s="54"/>
      <c r="K118" s="54"/>
      <c r="L118" s="54"/>
      <c r="M118" s="55" t="s">
        <v>76</v>
      </c>
    </row>
    <row r="119" spans="1:13" ht="20.100000000000001" customHeight="1">
      <c r="A119" s="53" t="s">
        <v>199</v>
      </c>
      <c r="B119" s="53" t="s">
        <v>76</v>
      </c>
      <c r="C119" s="53"/>
      <c r="D119" s="53" t="s">
        <v>76</v>
      </c>
      <c r="E119" s="54"/>
      <c r="F119" s="54"/>
      <c r="G119" s="64"/>
      <c r="H119" s="54"/>
      <c r="I119" s="64"/>
      <c r="J119" s="54"/>
      <c r="K119" s="64"/>
      <c r="L119" s="54"/>
      <c r="M119" s="55" t="s">
        <v>76</v>
      </c>
    </row>
    <row r="120" spans="1:13" ht="20.100000000000001" customHeight="1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5"/>
    </row>
    <row r="121" spans="1:13" ht="20.100000000000001" customHeight="1">
      <c r="A121" s="53" t="s">
        <v>36</v>
      </c>
      <c r="B121" s="53" t="s">
        <v>76</v>
      </c>
      <c r="C121" s="53">
        <v>1</v>
      </c>
      <c r="D121" s="53" t="s">
        <v>136</v>
      </c>
      <c r="F121" s="54"/>
      <c r="H121" s="54"/>
      <c r="J121" s="54"/>
      <c r="L121" s="54"/>
      <c r="M121" s="55" t="s">
        <v>76</v>
      </c>
    </row>
    <row r="122" spans="1:13" ht="20.100000000000001" customHeight="1">
      <c r="A122" s="53" t="s">
        <v>321</v>
      </c>
      <c r="B122" s="53" t="s">
        <v>76</v>
      </c>
      <c r="C122" s="53"/>
      <c r="D122" s="53" t="s">
        <v>76</v>
      </c>
      <c r="E122" s="54"/>
      <c r="F122" s="54"/>
      <c r="G122" s="64"/>
      <c r="H122" s="54"/>
      <c r="I122" s="64"/>
      <c r="J122" s="54"/>
      <c r="K122" s="64"/>
      <c r="L122" s="54"/>
      <c r="M122" s="55" t="s">
        <v>76</v>
      </c>
    </row>
    <row r="123" spans="1:13" ht="20.100000000000001" customHeight="1">
      <c r="A123" s="53" t="s">
        <v>322</v>
      </c>
      <c r="B123" s="53" t="s">
        <v>323</v>
      </c>
      <c r="C123" s="53">
        <v>2</v>
      </c>
      <c r="D123" s="53" t="s">
        <v>324</v>
      </c>
      <c r="E123" s="54"/>
      <c r="F123" s="54"/>
      <c r="G123" s="54"/>
      <c r="H123" s="54"/>
      <c r="I123" s="54"/>
      <c r="J123" s="54"/>
      <c r="K123" s="54"/>
      <c r="L123" s="54"/>
      <c r="M123" s="55" t="s">
        <v>76</v>
      </c>
    </row>
    <row r="124" spans="1:13" ht="20.100000000000001" customHeight="1">
      <c r="A124" s="53" t="s">
        <v>326</v>
      </c>
      <c r="B124" s="53" t="s">
        <v>327</v>
      </c>
      <c r="C124" s="53">
        <v>846</v>
      </c>
      <c r="D124" s="53" t="s">
        <v>328</v>
      </c>
      <c r="E124" s="54"/>
      <c r="F124" s="54"/>
      <c r="G124" s="54"/>
      <c r="H124" s="54"/>
      <c r="I124" s="54"/>
      <c r="J124" s="54"/>
      <c r="K124" s="54"/>
      <c r="L124" s="54"/>
      <c r="M124" s="55" t="s">
        <v>76</v>
      </c>
    </row>
    <row r="125" spans="1:13" ht="20.100000000000001" customHeight="1">
      <c r="A125" s="53" t="s">
        <v>330</v>
      </c>
      <c r="B125" s="53" t="s">
        <v>331</v>
      </c>
      <c r="C125" s="53">
        <v>62</v>
      </c>
      <c r="D125" s="53" t="s">
        <v>328</v>
      </c>
      <c r="E125" s="54"/>
      <c r="F125" s="54"/>
      <c r="G125" s="54"/>
      <c r="H125" s="54"/>
      <c r="I125" s="54"/>
      <c r="J125" s="54"/>
      <c r="K125" s="54"/>
      <c r="L125" s="54"/>
      <c r="M125" s="55" t="s">
        <v>76</v>
      </c>
    </row>
    <row r="126" spans="1:13" ht="20.100000000000001" customHeight="1">
      <c r="A126" s="53" t="s">
        <v>330</v>
      </c>
      <c r="B126" s="53" t="s">
        <v>333</v>
      </c>
      <c r="C126" s="53">
        <v>10</v>
      </c>
      <c r="D126" s="53" t="s">
        <v>328</v>
      </c>
      <c r="E126" s="54"/>
      <c r="F126" s="54"/>
      <c r="G126" s="54"/>
      <c r="H126" s="54"/>
      <c r="I126" s="54"/>
      <c r="J126" s="54"/>
      <c r="K126" s="54"/>
      <c r="L126" s="54"/>
      <c r="M126" s="55" t="s">
        <v>76</v>
      </c>
    </row>
    <row r="127" spans="1:13" ht="20.100000000000001" customHeight="1">
      <c r="A127" s="53" t="s">
        <v>335</v>
      </c>
      <c r="B127" s="53" t="s">
        <v>336</v>
      </c>
      <c r="C127" s="53">
        <v>3652</v>
      </c>
      <c r="D127" s="53" t="s">
        <v>337</v>
      </c>
      <c r="E127" s="54"/>
      <c r="F127" s="54"/>
      <c r="G127" s="54"/>
      <c r="H127" s="54"/>
      <c r="I127" s="54"/>
      <c r="J127" s="54"/>
      <c r="K127" s="54"/>
      <c r="L127" s="54"/>
      <c r="M127" s="55" t="s">
        <v>76</v>
      </c>
    </row>
    <row r="128" spans="1:13" ht="20.100000000000001" customHeight="1">
      <c r="A128" s="53" t="s">
        <v>339</v>
      </c>
      <c r="B128" s="53" t="s">
        <v>76</v>
      </c>
      <c r="C128" s="53"/>
      <c r="D128" s="53" t="s">
        <v>76</v>
      </c>
      <c r="E128" s="54"/>
      <c r="F128" s="54"/>
      <c r="G128" s="64"/>
      <c r="H128" s="54"/>
      <c r="I128" s="64"/>
      <c r="J128" s="54"/>
      <c r="K128" s="64"/>
      <c r="L128" s="54"/>
      <c r="M128" s="55" t="s">
        <v>76</v>
      </c>
    </row>
    <row r="129" spans="1:13" ht="20.100000000000001" customHeight="1">
      <c r="A129" s="53" t="s">
        <v>340</v>
      </c>
      <c r="B129" s="53" t="s">
        <v>76</v>
      </c>
      <c r="C129" s="53">
        <v>307</v>
      </c>
      <c r="D129" s="53" t="s">
        <v>218</v>
      </c>
      <c r="E129" s="54"/>
      <c r="F129" s="54"/>
      <c r="G129" s="54"/>
      <c r="H129" s="54"/>
      <c r="I129" s="54"/>
      <c r="J129" s="54"/>
      <c r="K129" s="54"/>
      <c r="L129" s="54"/>
      <c r="M129" s="55" t="s">
        <v>76</v>
      </c>
    </row>
    <row r="130" spans="1:13" ht="20.100000000000001" customHeight="1">
      <c r="A130" s="53" t="s">
        <v>342</v>
      </c>
      <c r="B130" s="53" t="s">
        <v>76</v>
      </c>
      <c r="C130" s="53">
        <v>255</v>
      </c>
      <c r="D130" s="53" t="s">
        <v>218</v>
      </c>
      <c r="E130" s="54"/>
      <c r="F130" s="54"/>
      <c r="G130" s="54"/>
      <c r="H130" s="54"/>
      <c r="I130" s="54"/>
      <c r="J130" s="54"/>
      <c r="K130" s="54"/>
      <c r="L130" s="54"/>
      <c r="M130" s="55" t="s">
        <v>76</v>
      </c>
    </row>
    <row r="131" spans="1:13" ht="20.100000000000001" customHeight="1">
      <c r="A131" s="53" t="s">
        <v>344</v>
      </c>
      <c r="B131" s="53" t="s">
        <v>76</v>
      </c>
      <c r="C131" s="53">
        <v>131</v>
      </c>
      <c r="D131" s="53" t="s">
        <v>218</v>
      </c>
      <c r="E131" s="54"/>
      <c r="F131" s="54"/>
      <c r="G131" s="54"/>
      <c r="H131" s="54"/>
      <c r="I131" s="54"/>
      <c r="J131" s="54"/>
      <c r="K131" s="54"/>
      <c r="L131" s="54"/>
      <c r="M131" s="55" t="s">
        <v>76</v>
      </c>
    </row>
    <row r="132" spans="1:13" ht="20.100000000000001" customHeight="1">
      <c r="A132" s="53" t="s">
        <v>346</v>
      </c>
      <c r="B132" s="53" t="s">
        <v>76</v>
      </c>
      <c r="C132" s="53">
        <v>23</v>
      </c>
      <c r="D132" s="53" t="s">
        <v>218</v>
      </c>
      <c r="E132" s="54"/>
      <c r="F132" s="54"/>
      <c r="G132" s="54"/>
      <c r="H132" s="54"/>
      <c r="I132" s="54"/>
      <c r="J132" s="54"/>
      <c r="K132" s="54"/>
      <c r="L132" s="54"/>
      <c r="M132" s="55" t="s">
        <v>76</v>
      </c>
    </row>
    <row r="133" spans="1:13" ht="20.100000000000001" customHeight="1">
      <c r="A133" s="53" t="s">
        <v>348</v>
      </c>
      <c r="B133" s="53" t="s">
        <v>349</v>
      </c>
      <c r="C133" s="53">
        <v>224</v>
      </c>
      <c r="D133" s="53" t="s">
        <v>218</v>
      </c>
      <c r="E133" s="54"/>
      <c r="F133" s="54"/>
      <c r="G133" s="54"/>
      <c r="H133" s="54"/>
      <c r="I133" s="54"/>
      <c r="J133" s="54"/>
      <c r="K133" s="54"/>
      <c r="L133" s="54"/>
      <c r="M133" s="55" t="s">
        <v>76</v>
      </c>
    </row>
    <row r="134" spans="1:13" ht="20.100000000000001" customHeight="1">
      <c r="A134" s="53" t="s">
        <v>348</v>
      </c>
      <c r="B134" s="53" t="s">
        <v>351</v>
      </c>
      <c r="C134" s="53">
        <v>65</v>
      </c>
      <c r="D134" s="53" t="s">
        <v>218</v>
      </c>
      <c r="E134" s="54"/>
      <c r="F134" s="54"/>
      <c r="G134" s="54"/>
      <c r="H134" s="54"/>
      <c r="I134" s="54"/>
      <c r="J134" s="54"/>
      <c r="K134" s="54"/>
      <c r="L134" s="54"/>
      <c r="M134" s="55" t="s">
        <v>76</v>
      </c>
    </row>
    <row r="135" spans="1:13" ht="20.100000000000001" customHeight="1">
      <c r="A135" s="53" t="s">
        <v>348</v>
      </c>
      <c r="B135" s="53" t="s">
        <v>353</v>
      </c>
      <c r="C135" s="53">
        <v>335</v>
      </c>
      <c r="D135" s="53" t="s">
        <v>218</v>
      </c>
      <c r="E135" s="54"/>
      <c r="F135" s="54"/>
      <c r="G135" s="54"/>
      <c r="H135" s="54"/>
      <c r="I135" s="54"/>
      <c r="J135" s="54"/>
      <c r="K135" s="54"/>
      <c r="L135" s="54"/>
      <c r="M135" s="55" t="s">
        <v>76</v>
      </c>
    </row>
    <row r="136" spans="1:13" ht="20.100000000000001" customHeight="1">
      <c r="A136" s="53" t="s">
        <v>348</v>
      </c>
      <c r="B136" s="53" t="s">
        <v>355</v>
      </c>
      <c r="C136" s="53">
        <v>24</v>
      </c>
      <c r="D136" s="53" t="s">
        <v>218</v>
      </c>
      <c r="E136" s="54"/>
      <c r="F136" s="54"/>
      <c r="G136" s="54"/>
      <c r="H136" s="54"/>
      <c r="I136" s="54"/>
      <c r="J136" s="54"/>
      <c r="K136" s="54"/>
      <c r="L136" s="54"/>
      <c r="M136" s="55" t="s">
        <v>76</v>
      </c>
    </row>
    <row r="137" spans="1:13" ht="20.100000000000001" customHeight="1">
      <c r="A137" s="53" t="s">
        <v>357</v>
      </c>
      <c r="B137" s="53" t="s">
        <v>293</v>
      </c>
      <c r="C137" s="53">
        <v>110</v>
      </c>
      <c r="D137" s="53" t="s">
        <v>218</v>
      </c>
      <c r="E137" s="54"/>
      <c r="F137" s="54"/>
      <c r="G137" s="54"/>
      <c r="H137" s="54"/>
      <c r="I137" s="54"/>
      <c r="J137" s="54"/>
      <c r="K137" s="54"/>
      <c r="L137" s="54"/>
      <c r="M137" s="55" t="s">
        <v>76</v>
      </c>
    </row>
    <row r="138" spans="1:13" ht="20.100000000000001" customHeight="1">
      <c r="A138" s="53" t="s">
        <v>359</v>
      </c>
      <c r="B138" s="53" t="s">
        <v>76</v>
      </c>
      <c r="C138" s="53">
        <v>151</v>
      </c>
      <c r="D138" s="53" t="s">
        <v>218</v>
      </c>
      <c r="E138" s="54"/>
      <c r="F138" s="54"/>
      <c r="G138" s="54"/>
      <c r="H138" s="54"/>
      <c r="I138" s="54"/>
      <c r="J138" s="54"/>
      <c r="K138" s="54"/>
      <c r="L138" s="54"/>
      <c r="M138" s="55" t="s">
        <v>76</v>
      </c>
    </row>
    <row r="139" spans="1:13" ht="20.100000000000001" customHeight="1">
      <c r="A139" s="53" t="s">
        <v>361</v>
      </c>
      <c r="B139" s="53" t="s">
        <v>362</v>
      </c>
      <c r="C139" s="53">
        <v>350</v>
      </c>
      <c r="D139" s="53" t="s">
        <v>218</v>
      </c>
      <c r="E139" s="54"/>
      <c r="F139" s="54"/>
      <c r="G139" s="54"/>
      <c r="H139" s="54"/>
      <c r="I139" s="54"/>
      <c r="J139" s="54"/>
      <c r="K139" s="54"/>
      <c r="L139" s="54"/>
      <c r="M139" s="55" t="s">
        <v>76</v>
      </c>
    </row>
    <row r="140" spans="1:13" ht="20.100000000000001" customHeight="1">
      <c r="A140" s="53" t="s">
        <v>361</v>
      </c>
      <c r="B140" s="53" t="s">
        <v>364</v>
      </c>
      <c r="C140" s="53">
        <v>260</v>
      </c>
      <c r="D140" s="53" t="s">
        <v>218</v>
      </c>
      <c r="E140" s="54"/>
      <c r="F140" s="54"/>
      <c r="G140" s="54"/>
      <c r="H140" s="54"/>
      <c r="I140" s="54"/>
      <c r="J140" s="54"/>
      <c r="K140" s="54"/>
      <c r="L140" s="54"/>
      <c r="M140" s="55" t="s">
        <v>76</v>
      </c>
    </row>
    <row r="141" spans="1:13" ht="20.100000000000001" customHeight="1">
      <c r="A141" s="53" t="s">
        <v>361</v>
      </c>
      <c r="B141" s="53" t="s">
        <v>366</v>
      </c>
      <c r="C141" s="53">
        <v>260</v>
      </c>
      <c r="D141" s="53" t="s">
        <v>218</v>
      </c>
      <c r="E141" s="54"/>
      <c r="F141" s="54"/>
      <c r="G141" s="54"/>
      <c r="H141" s="54"/>
      <c r="I141" s="54"/>
      <c r="J141" s="54"/>
      <c r="K141" s="54"/>
      <c r="L141" s="54"/>
      <c r="M141" s="55" t="s">
        <v>76</v>
      </c>
    </row>
    <row r="142" spans="1:13" ht="20.100000000000001" customHeight="1">
      <c r="A142" s="53" t="s">
        <v>368</v>
      </c>
      <c r="B142" s="53" t="s">
        <v>369</v>
      </c>
      <c r="C142" s="53">
        <v>10</v>
      </c>
      <c r="D142" s="53" t="s">
        <v>218</v>
      </c>
      <c r="E142" s="54"/>
      <c r="F142" s="54"/>
      <c r="G142" s="54"/>
      <c r="H142" s="54"/>
      <c r="I142" s="54"/>
      <c r="J142" s="54"/>
      <c r="K142" s="54"/>
      <c r="L142" s="54"/>
      <c r="M142" s="55" t="s">
        <v>76</v>
      </c>
    </row>
    <row r="143" spans="1:13" ht="20.100000000000001" customHeight="1">
      <c r="A143" s="53" t="s">
        <v>368</v>
      </c>
      <c r="B143" s="53" t="s">
        <v>371</v>
      </c>
      <c r="C143" s="53">
        <v>40</v>
      </c>
      <c r="D143" s="53" t="s">
        <v>218</v>
      </c>
      <c r="E143" s="54"/>
      <c r="F143" s="54"/>
      <c r="G143" s="54"/>
      <c r="H143" s="54"/>
      <c r="I143" s="54"/>
      <c r="J143" s="54"/>
      <c r="K143" s="54"/>
      <c r="L143" s="54"/>
      <c r="M143" s="55" t="s">
        <v>76</v>
      </c>
    </row>
    <row r="144" spans="1:13" ht="20.100000000000001" customHeight="1">
      <c r="A144" s="53" t="s">
        <v>368</v>
      </c>
      <c r="B144" s="53" t="s">
        <v>373</v>
      </c>
      <c r="C144" s="53">
        <v>40</v>
      </c>
      <c r="D144" s="53" t="s">
        <v>218</v>
      </c>
      <c r="E144" s="54"/>
      <c r="F144" s="54"/>
      <c r="G144" s="54"/>
      <c r="H144" s="54"/>
      <c r="I144" s="54"/>
      <c r="J144" s="54"/>
      <c r="K144" s="54"/>
      <c r="L144" s="54"/>
      <c r="M144" s="55" t="s">
        <v>76</v>
      </c>
    </row>
    <row r="145" spans="1:13" ht="20.100000000000001" customHeight="1">
      <c r="A145" s="53" t="s">
        <v>375</v>
      </c>
      <c r="B145" s="53" t="s">
        <v>376</v>
      </c>
      <c r="C145" s="53">
        <v>7304</v>
      </c>
      <c r="D145" s="53" t="s">
        <v>218</v>
      </c>
      <c r="E145" s="54"/>
      <c r="F145" s="54"/>
      <c r="G145" s="54"/>
      <c r="H145" s="54"/>
      <c r="I145" s="54"/>
      <c r="J145" s="54"/>
      <c r="K145" s="54"/>
      <c r="L145" s="54"/>
      <c r="M145" s="55" t="s">
        <v>76</v>
      </c>
    </row>
    <row r="146" spans="1:13" ht="20.100000000000001" customHeight="1">
      <c r="A146" s="53" t="s">
        <v>199</v>
      </c>
      <c r="B146" s="53" t="s">
        <v>76</v>
      </c>
      <c r="C146" s="53"/>
      <c r="D146" s="53" t="s">
        <v>76</v>
      </c>
      <c r="E146" s="54"/>
      <c r="F146" s="54"/>
      <c r="G146" s="64"/>
      <c r="H146" s="54"/>
      <c r="I146" s="64"/>
      <c r="J146" s="54"/>
      <c r="K146" s="64"/>
      <c r="L146" s="54"/>
      <c r="M146" s="55" t="s">
        <v>76</v>
      </c>
    </row>
    <row r="147" spans="1:13" ht="20.100000000000001" customHeight="1">
      <c r="A147" s="64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5"/>
    </row>
  </sheetData>
  <mergeCells count="10">
    <mergeCell ref="A1:M1"/>
    <mergeCell ref="A3:A4"/>
    <mergeCell ref="B3:B4"/>
    <mergeCell ref="C3:C4"/>
    <mergeCell ref="D3:D4"/>
    <mergeCell ref="E3:F3"/>
    <mergeCell ref="G3:H3"/>
    <mergeCell ref="I3:J3"/>
    <mergeCell ref="K3:L3"/>
    <mergeCell ref="M3:M4"/>
  </mergeCells>
  <phoneticPr fontId="1" type="noConversion"/>
  <pageMargins left="0.31496062992125984" right="0.31496062992125984" top="1" bottom="0.59055118110236215" header="0.5" footer="0.5"/>
  <pageSetup paperSize="9" orientation="landscape" r:id="rId1"/>
  <headerFooter alignWithMargins="0">
    <oddHeader>&amp;RPage : 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"/>
  <sheetViews>
    <sheetView view="pageBreakPreview" zoomScale="85" zoomScaleNormal="100" zoomScaleSheetLayoutView="85" workbookViewId="0">
      <selection activeCell="C15" sqref="C15:F15"/>
    </sheetView>
  </sheetViews>
  <sheetFormatPr defaultRowHeight="41.25"/>
  <cols>
    <col min="1" max="16384" width="9.33203125" style="4"/>
  </cols>
  <sheetData>
    <row r="1" spans="1:12" ht="35.1" customHeight="1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35.1" customHeight="1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35.1" customHeight="1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2" ht="35.1" customHeight="1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ht="35.1" customHeight="1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12" ht="35.1" customHeight="1">
      <c r="A6" s="106" t="s">
        <v>114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</row>
    <row r="7" spans="1:12" ht="35.1" customHeight="1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ht="35.1" customHeight="1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</row>
    <row r="9" spans="1:12" ht="35.1" customHeight="1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</row>
    <row r="10" spans="1:12" ht="35.1" customHeight="1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2" ht="35.1" customHeight="1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ht="35.1" customHeight="1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</row>
    <row r="13" spans="1:12" ht="35.1" customHeight="1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</row>
    <row r="14" spans="1:12" ht="35.1" customHeight="1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</row>
    <row r="15" spans="1:12" ht="35.1" customHeight="1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</row>
    <row r="16" spans="1:12" ht="35.1" customHeight="1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</row>
    <row r="17" spans="1:12" ht="35.1" customHeight="1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</row>
    <row r="18" spans="1:12" ht="35.1" customHeight="1">
      <c r="A18" s="106" t="s">
        <v>115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</row>
    <row r="19" spans="1:12" ht="35.1" customHeight="1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</row>
    <row r="20" spans="1:12" ht="35.1" customHeight="1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</row>
    <row r="21" spans="1:12" ht="35.1" customHeight="1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</row>
    <row r="22" spans="1:12" ht="35.1" customHeight="1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</row>
    <row r="23" spans="1:12" ht="35.1" customHeight="1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</row>
    <row r="24" spans="1:12" ht="35.1" customHeight="1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</row>
    <row r="25" spans="1:12" ht="35.1" customHeight="1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</row>
    <row r="26" spans="1:12" ht="35.1" customHeight="1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</row>
    <row r="27" spans="1:12" ht="35.1" customHeight="1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</row>
    <row r="28" spans="1:12" ht="35.1" customHeight="1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</row>
    <row r="29" spans="1:12" ht="35.1" customHeight="1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</row>
    <row r="30" spans="1:12" ht="35.1" customHeight="1">
      <c r="A30" s="106" t="s">
        <v>116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</row>
    <row r="31" spans="1:12" ht="35.1" customHeight="1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</row>
    <row r="32" spans="1:12" ht="35.1" customHeight="1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</row>
    <row r="33" spans="1:12" ht="35.1" customHeight="1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</row>
    <row r="34" spans="1:12" ht="35.1" customHeight="1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</row>
    <row r="35" spans="1:12" ht="35.1" customHeight="1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</row>
    <row r="36" spans="1:12" ht="35.1" customHeight="1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</row>
    <row r="37" spans="1:12" ht="35.1" customHeight="1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</row>
    <row r="38" spans="1:12" ht="35.1" customHeight="1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</row>
    <row r="39" spans="1:12" ht="35.1" customHeight="1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</row>
    <row r="40" spans="1:12" ht="35.1" customHeight="1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</row>
    <row r="41" spans="1:12" ht="35.1" customHeight="1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</row>
    <row r="42" spans="1:12" ht="35.1" customHeight="1">
      <c r="A42" s="106" t="s">
        <v>117</v>
      </c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</row>
    <row r="43" spans="1:12" ht="35.1" customHeight="1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</row>
    <row r="44" spans="1:12" ht="35.1" customHeight="1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</row>
    <row r="45" spans="1:12" ht="35.1" customHeight="1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</row>
    <row r="46" spans="1:12" ht="35.1" customHeight="1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</row>
    <row r="47" spans="1:12" ht="35.1" customHeight="1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</row>
    <row r="48" spans="1:12" ht="35.1" customHeight="1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</row>
    <row r="49" spans="1:12" ht="35.1" customHeight="1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</row>
    <row r="50" spans="1:12" ht="35.1" customHeight="1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</row>
    <row r="51" spans="1:12" ht="35.1" customHeight="1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pans="1:12" ht="35.1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</row>
    <row r="53" spans="1:12" ht="35.1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</row>
    <row r="54" spans="1:12" ht="35.1" customHeight="1">
      <c r="A54" s="106" t="s">
        <v>118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</row>
    <row r="55" spans="1:12" ht="35.1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</row>
    <row r="56" spans="1:12" ht="35.1" customHeight="1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</row>
    <row r="57" spans="1:12" ht="35.1" customHeight="1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</row>
    <row r="58" spans="1:12" ht="35.1" customHeight="1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</row>
    <row r="59" spans="1:12" ht="35.1" customHeight="1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</row>
    <row r="60" spans="1:12" ht="35.1" customHeight="1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</row>
    <row r="61" spans="1:12" ht="35.1" customHeight="1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</row>
    <row r="62" spans="1:12" ht="35.1" customHeight="1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</row>
    <row r="63" spans="1:12" ht="35.1" customHeight="1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</row>
    <row r="64" spans="1:12" ht="35.1" customHeight="1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</row>
    <row r="65" spans="1:12" ht="35.1" customHeight="1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</row>
    <row r="66" spans="1:12" ht="35.1" customHeight="1">
      <c r="A66" s="106" t="s">
        <v>119</v>
      </c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06"/>
    </row>
    <row r="67" spans="1:12" ht="35.1" customHeight="1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</row>
    <row r="68" spans="1:12" ht="35.1" customHeight="1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</row>
    <row r="69" spans="1:12" ht="35.1" customHeight="1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</row>
    <row r="70" spans="1:12" ht="35.1" customHeight="1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</row>
    <row r="71" spans="1:12" ht="35.1" customHeight="1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</row>
    <row r="72" spans="1:12" ht="35.1" customHeight="1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</row>
    <row r="73" spans="1:12" ht="35.1" customHeight="1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</row>
    <row r="74" spans="1:12" ht="35.1" customHeight="1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</row>
    <row r="75" spans="1:12" ht="35.1" customHeight="1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</row>
    <row r="76" spans="1:12" ht="35.1" customHeight="1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</row>
    <row r="77" spans="1:12" ht="35.1" customHeight="1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</row>
    <row r="78" spans="1:12" ht="35.1" customHeight="1">
      <c r="A78" s="105" t="s">
        <v>120</v>
      </c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</row>
    <row r="79" spans="1:12" ht="35.1" customHeight="1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</row>
    <row r="80" spans="1:12" ht="35.1" customHeight="1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</row>
    <row r="81" spans="1:12" ht="35.1" customHeight="1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</row>
    <row r="82" spans="1:12" ht="35.1" customHeight="1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</row>
    <row r="83" spans="1:12" ht="35.1" customHeight="1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</row>
    <row r="84" spans="1:12" ht="35.1" customHeight="1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</row>
    <row r="85" spans="1:12" ht="35.1" customHeight="1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</row>
    <row r="86" spans="1:12" ht="35.1" customHeight="1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</row>
    <row r="87" spans="1:12" ht="35.1" customHeight="1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</row>
    <row r="88" spans="1:12" ht="35.1" customHeight="1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</row>
    <row r="89" spans="1:12" ht="35.1" customHeight="1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</row>
    <row r="90" spans="1:12" ht="35.1" customHeight="1">
      <c r="A90" s="106" t="s">
        <v>121</v>
      </c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</row>
    <row r="91" spans="1:12" ht="35.1" customHeight="1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</row>
    <row r="92" spans="1:12" ht="35.1" customHeight="1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</row>
    <row r="93" spans="1:12" ht="35.1" customHeight="1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</row>
    <row r="94" spans="1:12" ht="35.1" customHeight="1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</row>
    <row r="95" spans="1:12" ht="35.1" customHeight="1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</row>
    <row r="96" spans="1:12" ht="35.1" customHeight="1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</row>
    <row r="97" spans="1:12" ht="35.1" customHeight="1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</row>
    <row r="98" spans="1:12" ht="35.1" customHeight="1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</row>
    <row r="99" spans="1:12" ht="35.1" customHeight="1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</row>
    <row r="100" spans="1:12" ht="35.1" customHeight="1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</row>
    <row r="101" spans="1:12" ht="35.1" customHeight="1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1:12" ht="35.1" customHeight="1">
      <c r="A102" s="106" t="s">
        <v>122</v>
      </c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</row>
    <row r="103" spans="1:12" ht="35.1" customHeight="1">
      <c r="A103" s="45"/>
      <c r="B103" s="45"/>
      <c r="C103" s="45"/>
      <c r="D103" s="45"/>
      <c r="E103" s="45" t="s">
        <v>123</v>
      </c>
      <c r="F103" s="45"/>
      <c r="G103" s="45"/>
      <c r="H103" s="45"/>
      <c r="I103" s="45"/>
      <c r="J103" s="45"/>
      <c r="K103" s="45"/>
      <c r="L103" s="45"/>
    </row>
    <row r="104" spans="1:12" ht="35.1" customHeight="1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</row>
    <row r="105" spans="1:12" ht="35.1" customHeight="1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</row>
    <row r="106" spans="1:12" ht="35.1" customHeight="1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</row>
    <row r="107" spans="1:12" ht="35.1" customHeight="1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</row>
    <row r="108" spans="1:12" ht="35.1" customHeight="1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</row>
    <row r="109" spans="1:12" ht="35.1" customHeight="1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</row>
    <row r="110" spans="1:12" ht="35.1" customHeight="1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</row>
    <row r="111" spans="1:12" ht="35.1" customHeight="1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</row>
    <row r="112" spans="1:12" ht="35.1" customHeight="1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</row>
    <row r="113" spans="1:12" ht="35.1" customHeight="1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</row>
    <row r="114" spans="1:12" ht="35.1" customHeight="1">
      <c r="A114" s="106" t="s">
        <v>124</v>
      </c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</row>
    <row r="115" spans="1:12" ht="35.1" customHeight="1">
      <c r="A115" s="45"/>
      <c r="B115" s="45"/>
      <c r="C115" s="45"/>
      <c r="D115" s="45"/>
      <c r="E115" s="45" t="s">
        <v>125</v>
      </c>
      <c r="F115" s="45"/>
      <c r="G115" s="45"/>
      <c r="H115" s="45"/>
      <c r="I115" s="45"/>
      <c r="J115" s="45"/>
      <c r="K115" s="45"/>
      <c r="L115" s="45"/>
    </row>
    <row r="116" spans="1:12" ht="35.1" customHeight="1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</row>
    <row r="117" spans="1:12" ht="35.1" customHeight="1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</row>
    <row r="118" spans="1:12" ht="35.1" customHeight="1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</row>
    <row r="119" spans="1:12" ht="35.1" customHeight="1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</row>
    <row r="120" spans="1:12" ht="35.1" customHeight="1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</row>
    <row r="121" spans="1:12" ht="35.1" customHeight="1"/>
    <row r="122" spans="1:12" ht="35.1" customHeight="1"/>
    <row r="123" spans="1:12" ht="35.1" customHeight="1"/>
    <row r="124" spans="1:12" ht="35.1" customHeight="1"/>
    <row r="125" spans="1:12" ht="35.1" customHeight="1"/>
    <row r="126" spans="1:12" ht="35.1" customHeight="1"/>
    <row r="127" spans="1:12" ht="35.1" customHeight="1"/>
    <row r="128" spans="1:12" ht="35.1" customHeight="1"/>
    <row r="129" ht="35.1" customHeight="1"/>
    <row r="130" ht="35.1" customHeight="1"/>
    <row r="131" ht="35.1" customHeight="1"/>
    <row r="132" ht="35.1" customHeight="1"/>
    <row r="133" ht="35.1" customHeight="1"/>
    <row r="134" ht="35.1" customHeight="1"/>
    <row r="135" ht="35.1" customHeight="1"/>
    <row r="136" ht="35.1" customHeight="1"/>
    <row r="137" ht="35.1" customHeight="1"/>
    <row r="138" ht="35.1" customHeight="1"/>
    <row r="139" ht="35.1" customHeight="1"/>
    <row r="140" ht="35.1" customHeight="1"/>
    <row r="141" ht="35.1" customHeight="1"/>
    <row r="142" ht="35.1" customHeight="1"/>
    <row r="143" ht="35.1" customHeight="1"/>
    <row r="144" ht="35.1" customHeight="1"/>
    <row r="145" ht="35.1" customHeight="1"/>
    <row r="146" ht="35.1" customHeight="1"/>
    <row r="147" ht="35.1" customHeight="1"/>
    <row r="148" ht="35.1" customHeight="1"/>
    <row r="149" ht="35.1" customHeight="1"/>
    <row r="150" ht="35.1" customHeight="1"/>
    <row r="151" ht="35.1" customHeight="1"/>
    <row r="152" ht="35.1" customHeight="1"/>
    <row r="153" ht="35.1" customHeight="1"/>
    <row r="154" ht="35.1" customHeight="1"/>
    <row r="155" ht="35.1" customHeight="1"/>
    <row r="156" ht="35.1" customHeight="1"/>
    <row r="157" ht="35.1" customHeight="1"/>
    <row r="158" ht="35.1" customHeight="1"/>
  </sheetData>
  <mergeCells count="10">
    <mergeCell ref="A78:L78"/>
    <mergeCell ref="A90:L90"/>
    <mergeCell ref="A102:L102"/>
    <mergeCell ref="A114:L114"/>
    <mergeCell ref="A6:L6"/>
    <mergeCell ref="A18:L18"/>
    <mergeCell ref="A30:L30"/>
    <mergeCell ref="A42:L42"/>
    <mergeCell ref="A54:L54"/>
    <mergeCell ref="A66:L66"/>
  </mergeCells>
  <phoneticPr fontId="1" type="noConversion"/>
  <printOptions horizontalCentered="1" verticalCentered="1"/>
  <pageMargins left="0.74803149606299213" right="0.74803149606299213" top="0.98425196850393704" bottom="0.94488188976377963" header="0.51181102362204722" footer="0.51181102362204722"/>
  <pageSetup paperSize="9" orientation="landscape" r:id="rId1"/>
  <headerFooter alignWithMargins="0">
    <oddFooter xml:space="preserve">&amp;C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C15" sqref="C15:F15"/>
    </sheetView>
  </sheetViews>
  <sheetFormatPr defaultRowHeight="20.25"/>
  <cols>
    <col min="1" max="1" width="7.1640625" style="46" customWidth="1"/>
    <col min="2" max="2" width="11.6640625" style="46" customWidth="1"/>
    <col min="3" max="3" width="13.1640625" style="46" customWidth="1"/>
    <col min="4" max="4" width="11.6640625" style="46" customWidth="1"/>
    <col min="5" max="5" width="13.1640625" style="46" customWidth="1"/>
    <col min="6" max="6" width="11.6640625" style="46" customWidth="1"/>
    <col min="7" max="7" width="13.1640625" style="46" customWidth="1"/>
    <col min="8" max="8" width="11.6640625" style="46" customWidth="1"/>
    <col min="9" max="9" width="13.1640625" style="46" customWidth="1"/>
    <col min="10" max="10" width="7.1640625" style="46" customWidth="1"/>
    <col min="11" max="16384" width="9.33203125" style="46"/>
  </cols>
  <sheetData>
    <row r="1" spans="1:10">
      <c r="A1" s="108" t="s">
        <v>378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>
      <c r="A2" s="108"/>
      <c r="B2" s="108"/>
      <c r="C2" s="108"/>
      <c r="D2" s="108"/>
      <c r="E2" s="108"/>
      <c r="F2" s="108"/>
      <c r="G2" s="108"/>
      <c r="H2" s="108"/>
      <c r="I2" s="108"/>
      <c r="J2" s="108"/>
    </row>
    <row r="3" spans="1:10" ht="25.5">
      <c r="A3" s="50"/>
      <c r="B3" s="50"/>
      <c r="C3" s="50"/>
      <c r="D3" s="50"/>
      <c r="E3" s="50"/>
      <c r="F3" s="50"/>
      <c r="G3" s="50"/>
      <c r="H3" s="50"/>
      <c r="I3" s="50"/>
      <c r="J3" s="50"/>
    </row>
    <row r="4" spans="1:10" s="47" customFormat="1" ht="35.1" customHeight="1">
      <c r="A4" s="48"/>
      <c r="B4" s="44">
        <v>1</v>
      </c>
      <c r="C4" s="107" t="s">
        <v>379</v>
      </c>
      <c r="D4" s="107"/>
      <c r="E4" s="107"/>
      <c r="F4" s="107"/>
      <c r="G4" s="48"/>
      <c r="H4" s="48"/>
      <c r="I4" s="48"/>
      <c r="J4" s="48"/>
    </row>
    <row r="5" spans="1:10" s="47" customFormat="1" ht="35.1" customHeight="1">
      <c r="A5" s="48"/>
      <c r="B5" s="44">
        <v>2</v>
      </c>
      <c r="C5" s="107" t="s">
        <v>380</v>
      </c>
      <c r="D5" s="107"/>
      <c r="E5" s="107"/>
      <c r="F5" s="107"/>
      <c r="G5" s="48"/>
      <c r="H5" s="48"/>
      <c r="I5" s="48"/>
      <c r="J5" s="48"/>
    </row>
    <row r="6" spans="1:10" s="47" customFormat="1" ht="35.1" customHeight="1">
      <c r="A6" s="48"/>
      <c r="B6" s="44">
        <v>3</v>
      </c>
      <c r="C6" s="107" t="s">
        <v>381</v>
      </c>
      <c r="D6" s="107"/>
      <c r="E6" s="107"/>
      <c r="F6" s="107"/>
      <c r="G6" s="48"/>
      <c r="H6" s="48"/>
      <c r="I6" s="48"/>
      <c r="J6" s="48"/>
    </row>
    <row r="7" spans="1:10" s="47" customFormat="1" ht="35.1" customHeight="1">
      <c r="A7" s="48"/>
      <c r="B7" s="44">
        <v>4</v>
      </c>
      <c r="C7" s="107" t="s">
        <v>382</v>
      </c>
      <c r="D7" s="107"/>
      <c r="E7" s="107"/>
      <c r="F7" s="107"/>
      <c r="G7" s="48"/>
      <c r="H7" s="48"/>
      <c r="I7" s="48"/>
      <c r="J7" s="48"/>
    </row>
    <row r="8" spans="1:10" s="47" customFormat="1" ht="35.1" customHeight="1">
      <c r="A8" s="48"/>
      <c r="B8" s="44">
        <v>5</v>
      </c>
      <c r="C8" s="107" t="s">
        <v>383</v>
      </c>
      <c r="D8" s="107"/>
      <c r="E8" s="107"/>
      <c r="F8" s="107"/>
      <c r="G8" s="48"/>
      <c r="H8" s="48"/>
      <c r="I8" s="48"/>
      <c r="J8" s="48"/>
    </row>
    <row r="9" spans="1:10" s="47" customFormat="1" ht="35.1" customHeight="1">
      <c r="A9" s="48"/>
      <c r="B9" s="44">
        <v>6</v>
      </c>
      <c r="C9" s="107" t="s">
        <v>384</v>
      </c>
      <c r="D9" s="107"/>
      <c r="E9" s="107"/>
      <c r="F9" s="107"/>
      <c r="G9" s="48"/>
      <c r="H9" s="48"/>
      <c r="I9" s="48"/>
      <c r="J9" s="48"/>
    </row>
    <row r="10" spans="1:10" s="47" customFormat="1" ht="35.1" customHeight="1">
      <c r="A10" s="48"/>
      <c r="B10" s="44">
        <v>7</v>
      </c>
      <c r="C10" s="107" t="s">
        <v>385</v>
      </c>
      <c r="D10" s="107"/>
      <c r="E10" s="107"/>
      <c r="F10" s="107"/>
      <c r="G10" s="48"/>
      <c r="H10" s="48"/>
      <c r="I10" s="48"/>
      <c r="J10" s="48"/>
    </row>
    <row r="11" spans="1:10" s="47" customFormat="1" ht="35.1" customHeight="1">
      <c r="A11" s="48"/>
      <c r="B11" s="44">
        <v>8</v>
      </c>
      <c r="C11" s="107" t="s">
        <v>386</v>
      </c>
      <c r="D11" s="107"/>
      <c r="E11" s="107"/>
      <c r="F11" s="107"/>
      <c r="G11" s="48"/>
      <c r="H11" s="48"/>
      <c r="I11" s="48"/>
      <c r="J11" s="48"/>
    </row>
    <row r="12" spans="1:10" s="47" customFormat="1" ht="35.1" customHeight="1">
      <c r="A12" s="48"/>
      <c r="B12" s="44">
        <v>9</v>
      </c>
      <c r="C12" s="107" t="s">
        <v>387</v>
      </c>
      <c r="D12" s="107"/>
      <c r="E12" s="107"/>
      <c r="F12" s="107"/>
      <c r="G12" s="48"/>
      <c r="H12" s="48"/>
      <c r="I12" s="48"/>
      <c r="J12" s="48"/>
    </row>
    <row r="13" spans="1:10" s="47" customFormat="1" ht="35.1" customHeight="1">
      <c r="A13" s="48"/>
      <c r="B13" s="44">
        <v>10</v>
      </c>
      <c r="C13" s="107" t="s">
        <v>388</v>
      </c>
      <c r="D13" s="107"/>
      <c r="E13" s="107"/>
      <c r="F13" s="107"/>
      <c r="G13" s="48"/>
      <c r="H13" s="48"/>
      <c r="I13" s="48"/>
      <c r="J13" s="48"/>
    </row>
    <row r="14" spans="1:10" s="47" customFormat="1" ht="35.1" customHeight="1">
      <c r="A14" s="48"/>
      <c r="B14" s="44">
        <v>11</v>
      </c>
      <c r="C14" s="107" t="s">
        <v>389</v>
      </c>
      <c r="D14" s="107"/>
      <c r="E14" s="107"/>
      <c r="F14" s="107"/>
      <c r="G14" s="48"/>
      <c r="H14" s="48"/>
      <c r="I14" s="48"/>
      <c r="J14" s="48"/>
    </row>
    <row r="15" spans="1:10" s="47" customFormat="1" ht="35.1" customHeight="1">
      <c r="A15" s="48"/>
      <c r="B15" s="44">
        <v>12</v>
      </c>
      <c r="C15" s="107" t="s">
        <v>390</v>
      </c>
      <c r="D15" s="107"/>
      <c r="E15" s="107"/>
      <c r="F15" s="107"/>
      <c r="G15" s="48"/>
      <c r="H15" s="48"/>
      <c r="I15" s="48"/>
      <c r="J15" s="48"/>
    </row>
    <row r="16" spans="1:10">
      <c r="A16" s="49"/>
      <c r="B16" s="49"/>
      <c r="C16" s="49"/>
      <c r="D16" s="49"/>
      <c r="E16" s="49"/>
      <c r="F16" s="49"/>
      <c r="G16" s="49"/>
      <c r="H16" s="49"/>
      <c r="I16" s="49"/>
      <c r="J16" s="49"/>
    </row>
    <row r="17" spans="1:10">
      <c r="A17" s="49"/>
      <c r="B17" s="49"/>
      <c r="C17" s="49"/>
      <c r="D17" s="49"/>
      <c r="E17" s="49"/>
      <c r="F17" s="49"/>
      <c r="G17" s="49"/>
      <c r="H17" s="49"/>
      <c r="I17" s="49"/>
      <c r="J17" s="49"/>
    </row>
    <row r="18" spans="1:10">
      <c r="A18" s="49"/>
      <c r="B18" s="49"/>
      <c r="C18" s="49"/>
      <c r="D18" s="49"/>
      <c r="E18" s="49"/>
      <c r="F18" s="49"/>
      <c r="G18" s="49"/>
      <c r="H18" s="49"/>
      <c r="I18" s="49"/>
      <c r="J18" s="49"/>
    </row>
    <row r="19" spans="1:10">
      <c r="A19" s="49"/>
      <c r="B19" s="49"/>
      <c r="C19" s="49"/>
      <c r="D19" s="49"/>
      <c r="E19" s="49"/>
      <c r="F19" s="49"/>
      <c r="G19" s="49"/>
      <c r="H19" s="49"/>
      <c r="I19" s="49"/>
      <c r="J19" s="49"/>
    </row>
    <row r="20" spans="1:10">
      <c r="A20" s="49"/>
      <c r="B20" s="49"/>
      <c r="C20" s="49"/>
      <c r="D20" s="49"/>
      <c r="E20" s="49"/>
      <c r="F20" s="49"/>
      <c r="G20" s="49"/>
      <c r="H20" s="49"/>
      <c r="I20" s="49"/>
      <c r="J20" s="49"/>
    </row>
    <row r="21" spans="1:10">
      <c r="A21" s="49"/>
      <c r="B21" s="49"/>
      <c r="C21" s="49"/>
      <c r="D21" s="49"/>
      <c r="E21" s="49"/>
      <c r="F21" s="49"/>
      <c r="G21" s="49"/>
      <c r="H21" s="49"/>
      <c r="I21" s="49"/>
      <c r="J21" s="49"/>
    </row>
    <row r="22" spans="1:10">
      <c r="A22" s="49"/>
      <c r="B22" s="49"/>
      <c r="C22" s="49"/>
      <c r="D22" s="49"/>
      <c r="E22" s="49"/>
      <c r="F22" s="49"/>
      <c r="G22" s="49"/>
      <c r="H22" s="49"/>
      <c r="I22" s="49"/>
      <c r="J22" s="49"/>
    </row>
    <row r="23" spans="1:10">
      <c r="A23" s="49"/>
      <c r="B23" s="49"/>
      <c r="C23" s="49"/>
      <c r="D23" s="49"/>
      <c r="E23" s="49"/>
      <c r="F23" s="49"/>
      <c r="G23" s="49"/>
      <c r="H23" s="49"/>
      <c r="I23" s="49"/>
      <c r="J23" s="49"/>
    </row>
    <row r="24" spans="1:10">
      <c r="A24" s="49"/>
      <c r="B24" s="49"/>
      <c r="C24" s="49"/>
      <c r="D24" s="49"/>
      <c r="E24" s="49"/>
      <c r="F24" s="49"/>
      <c r="G24" s="49"/>
      <c r="H24" s="49"/>
      <c r="I24" s="49"/>
      <c r="J24" s="49"/>
    </row>
    <row r="25" spans="1:10">
      <c r="A25" s="49"/>
      <c r="B25" s="49"/>
      <c r="C25" s="49"/>
      <c r="D25" s="49"/>
      <c r="E25" s="49"/>
      <c r="F25" s="49"/>
      <c r="G25" s="49"/>
      <c r="H25" s="49"/>
      <c r="I25" s="49"/>
      <c r="J25" s="49"/>
    </row>
    <row r="26" spans="1:10">
      <c r="A26" s="49"/>
      <c r="B26" s="49"/>
      <c r="C26" s="49"/>
      <c r="D26" s="49"/>
      <c r="E26" s="49"/>
      <c r="F26" s="49"/>
      <c r="G26" s="49"/>
      <c r="H26" s="49"/>
      <c r="I26" s="49"/>
      <c r="J26" s="49"/>
    </row>
    <row r="27" spans="1:10">
      <c r="A27" s="49"/>
      <c r="B27" s="49"/>
      <c r="C27" s="49"/>
      <c r="D27" s="49"/>
      <c r="E27" s="49"/>
      <c r="F27" s="49"/>
      <c r="G27" s="49"/>
      <c r="H27" s="49"/>
      <c r="I27" s="49"/>
      <c r="J27" s="49"/>
    </row>
    <row r="28" spans="1:10">
      <c r="A28" s="49"/>
      <c r="B28" s="49"/>
      <c r="C28" s="49"/>
      <c r="D28" s="49"/>
      <c r="E28" s="49"/>
      <c r="F28" s="49"/>
      <c r="G28" s="49"/>
      <c r="H28" s="49"/>
      <c r="I28" s="49"/>
      <c r="J28" s="49"/>
    </row>
    <row r="29" spans="1:10">
      <c r="A29" s="49"/>
      <c r="B29" s="49"/>
      <c r="C29" s="49"/>
      <c r="D29" s="49"/>
      <c r="E29" s="49"/>
      <c r="F29" s="49"/>
      <c r="G29" s="49"/>
      <c r="H29" s="49"/>
      <c r="I29" s="49"/>
      <c r="J29" s="49"/>
    </row>
    <row r="30" spans="1:10">
      <c r="A30" s="49"/>
      <c r="B30" s="49"/>
      <c r="C30" s="49"/>
      <c r="D30" s="49"/>
      <c r="E30" s="49"/>
      <c r="F30" s="49"/>
      <c r="G30" s="49"/>
      <c r="H30" s="49"/>
      <c r="I30" s="49"/>
      <c r="J30" s="49"/>
    </row>
    <row r="31" spans="1:10">
      <c r="A31" s="49"/>
      <c r="B31" s="49"/>
      <c r="C31" s="49"/>
      <c r="D31" s="49"/>
      <c r="E31" s="49"/>
      <c r="F31" s="49"/>
      <c r="G31" s="49"/>
      <c r="H31" s="49"/>
      <c r="I31" s="49"/>
      <c r="J31" s="49"/>
    </row>
  </sheetData>
  <mergeCells count="13">
    <mergeCell ref="A1:J2"/>
    <mergeCell ref="C4:F4"/>
    <mergeCell ref="C5:F5"/>
    <mergeCell ref="C12:F12"/>
    <mergeCell ref="C13:F13"/>
    <mergeCell ref="C15:F15"/>
    <mergeCell ref="C6:F6"/>
    <mergeCell ref="C7:F7"/>
    <mergeCell ref="C8:F8"/>
    <mergeCell ref="C9:F9"/>
    <mergeCell ref="C10:F10"/>
    <mergeCell ref="C11:F11"/>
    <mergeCell ref="C14:F14"/>
  </mergeCells>
  <phoneticPr fontId="1" type="noConversion"/>
  <printOptions horizontalCentered="1"/>
  <pageMargins left="0.70866141732283472" right="0.70866141732283472" top="0.7480314960629921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2</vt:i4>
      </vt:variant>
    </vt:vector>
  </HeadingPairs>
  <TitlesOfParts>
    <vt:vector size="8" baseType="lpstr">
      <vt:lpstr>설계 표지</vt:lpstr>
      <vt:lpstr>원가 계산서</vt:lpstr>
      <vt:lpstr>총괄 내역서</vt:lpstr>
      <vt:lpstr>공종내역서</vt:lpstr>
      <vt:lpstr>각종표지</vt:lpstr>
      <vt:lpstr>목차</vt:lpstr>
      <vt:lpstr>각종표지!Print_Area</vt:lpstr>
      <vt:lpstr>'총괄 내역서'!Print_Titles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21713131-5292</dc:creator>
  <cp:lastModifiedBy>김정내</cp:lastModifiedBy>
  <cp:lastPrinted>2020-05-16T07:08:30Z</cp:lastPrinted>
  <dcterms:created xsi:type="dcterms:W3CDTF">2020-04-02T05:58:22Z</dcterms:created>
  <dcterms:modified xsi:type="dcterms:W3CDTF">2020-05-16T08:04:25Z</dcterms:modified>
</cp:coreProperties>
</file>